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24 и 546 554 зрк с п сб и 313 648 зрк и диспан" sheetId="1" r:id="rId1"/>
  </sheets>
  <definedNames>
    <definedName name="_xlnm.Print_Area" localSheetId="0">'524 и 546 554 зрк с п сб и 313 648 зрк и диспан'!$A$1:$J$199</definedName>
    <definedName name="Excel_BuiltIn_Print_Area" localSheetId="0">'524 и 546 554 зрк с п сб и 313 648 зрк и диспан'!$A$2:$I$199</definedName>
    <definedName name="_xlnm_Print_Area" localSheetId="0">'524 и 546 554 зрк с п сб и 313 648 зрк и диспан'!$A$2:$I$198</definedName>
    <definedName name="_xlnm_Print_Area_0" localSheetId="0">'524 и 546 554 зрк с п сб и 313 648 зрк и диспан'!$A$2:$I$199</definedName>
    <definedName name="_xlnm_Print_Area_0_0" localSheetId="0">'524 и 546 554 зрк с п сб и 313 648 зрк и диспан'!$A$2:$H$198</definedName>
    <definedName name="_xlnm_Print_Area_0_0_0" localSheetId="0">'524 и 546 554 зрк с п сб и 313 648 зрк и диспан'!$A$2:$H$199</definedName>
    <definedName name="_xlnm_Print_Area_0_0_0_0" localSheetId="0">'524 и 546 554 зрк с п сб и 313 648 зрк и диспан'!$A$2:$G$199</definedName>
  </definedNames>
  <calcPr fullCalcOnLoad="1"/>
</workbook>
</file>

<file path=xl/sharedStrings.xml><?xml version="1.0" encoding="utf-8"?>
<sst xmlns="http://schemas.openxmlformats.org/spreadsheetml/2006/main" count="340" uniqueCount="93">
  <si>
    <r>
      <rPr>
        <sz val="14"/>
        <color indexed="8"/>
        <rFont val="Times New Roman"/>
        <family val="1"/>
      </rPr>
      <t xml:space="preserve">Приложение № 3                                                                  к муниципальной программе                                         «Социальная защита населения                   городского округа Евпатория
</t>
    </r>
    <r>
      <rPr>
        <sz val="14"/>
        <rFont val="Times New Roman"/>
        <family val="1"/>
      </rPr>
      <t>Республики Крым»</t>
    </r>
  </si>
  <si>
    <t>Ресурсное обеспечение и прогнозная оценка расходов на реализацию муниципальной программы по источникам финансирования</t>
  </si>
  <si>
    <t>№ п/п</t>
  </si>
  <si>
    <t>Мероприятия по реализации муниципальной программы (подпрограммы)</t>
  </si>
  <si>
    <t>Срок  исполнения мероприятия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</si>
  <si>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</si>
  <si>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</si>
  <si>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</si>
  <si>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>Объем финансирования по годам (тыс. руб.)</t>
  </si>
  <si>
    <t>2021 год</t>
  </si>
  <si>
    <t>2022 год</t>
  </si>
  <si>
    <t>2023 год</t>
  </si>
  <si>
    <t>2024 год</t>
  </si>
  <si>
    <t>Создание условий для роста благосостояния граждан – получателей мер социальной поддержки</t>
  </si>
  <si>
    <t>2021-2024 годы</t>
  </si>
  <si>
    <t>Департамент труда и социальной защиты населения администрации города Евпатории Республики Крым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</si>
  <si>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</si>
  <si>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</si>
  <si>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</si>
  <si>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</si>
  <si>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</si>
  <si>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</t>
  </si>
  <si>
    <t>Оказание материальной помощи гражданам, находящимся в трудной жизненной ситуации</t>
  </si>
  <si>
    <t>1.2</t>
  </si>
  <si>
    <t>Разовая материальная помощь семьям  воинов интернационалистов, погибших в Афганистане</t>
  </si>
  <si>
    <t>1.3</t>
  </si>
  <si>
    <t xml:space="preserve">Ежемесячная материальная помощь семьям воинов интернационалистов, погибших в Афганистане </t>
  </si>
  <si>
    <t>1.4</t>
  </si>
  <si>
    <t>Ежемесячная дополнительная выплата инвалиду с детства</t>
  </si>
  <si>
    <t>1.5</t>
  </si>
  <si>
    <t>Ежемесячная дополнительная выплата вдове погибшего при исполнении служебных обязанностей</t>
  </si>
  <si>
    <t>2021-2022 годы</t>
  </si>
  <si>
    <t>1.6</t>
  </si>
  <si>
    <t>Выплаты Почетным гражданам города Евпатории</t>
  </si>
  <si>
    <t>1.6.1</t>
  </si>
  <si>
    <t>Доплаты к пенсии Почетным гражданам города Евпатории</t>
  </si>
  <si>
    <t>1.6.2</t>
  </si>
  <si>
    <t>Ежемесячные социальные выплаты Почетным гражданам города Евпатории</t>
  </si>
  <si>
    <t>2022-2024 годы</t>
  </si>
  <si>
    <t>1.7</t>
  </si>
  <si>
    <t>Скидка на оплату жилых помещений и коммунальных услуг в размере 50 процентов платы за коммунальные услуги, рассчитанной исходя из объема потребляемых коммунальных услуг</t>
  </si>
  <si>
    <t>1.8</t>
  </si>
  <si>
    <t>Ежегодная материальная помощь гражданам, пострадавшим вследствие Чернобыльской катастрофы</t>
  </si>
  <si>
    <t>1.9</t>
  </si>
  <si>
    <t>Выплата компенсации за непосещение детского сада на детей в возрасте от 1,5 до 3-х лет</t>
  </si>
  <si>
    <t>1.10</t>
  </si>
  <si>
    <t xml:space="preserve">Выплата денежной компенсации многодетным семьям на приобретение спортивной формы и/или спортивной обуви либо заменяющего ее комплекта одежды </t>
  </si>
  <si>
    <t>1.11</t>
  </si>
  <si>
    <t xml:space="preserve">Обучение «Обучение по комплексной программе повышения квалификации ДТСЗН АГЕ РК» </t>
  </si>
  <si>
    <t>1.12</t>
  </si>
  <si>
    <t>Выполнение (корректировка) проектной документации по капитальному ремонту и капитальный ремонт здания департамента труда и социальной защиты населения АГЕ РК</t>
  </si>
  <si>
    <t>1.13</t>
  </si>
  <si>
    <t>Выплата пенсии за выслугу лет,  муниципальным служащим, замещавшим должности муниципальной службы в администрации города Евпатории Республики Крым.</t>
  </si>
  <si>
    <t>1.14</t>
  </si>
  <si>
    <t xml:space="preserve">Закупка услуг по проведению диспансеризации муниципальных служащих департамента труда и социальной защиты населения администрации города Евпатории Республики Крым 
</t>
  </si>
  <si>
    <t>1.15</t>
  </si>
  <si>
    <t>Выполнение проектно-сметной, сметной документации по текущему ремонту и текущий ремонт в здании департамента труда и социальной защиты населения АГЕ РК</t>
  </si>
  <si>
    <t>Повышение роли общественных организаций инвалидов и ветеранов</t>
  </si>
  <si>
    <t>2.1</t>
  </si>
  <si>
    <t>Предоставление из бюджета городского округа Евпатория РК субсидий на финансовую поддержку общественных организаций ветеранов и инвалидов</t>
  </si>
  <si>
    <t>Повышение уровня доступности  приоритетных объектов и услуг в приоритетных сферах жизнедеятельности для инвалидов и других маломобильных групп населения</t>
  </si>
  <si>
    <t>Департамент труда и социальной защиты населения администрации города Евпатории Республики Крым, структурные подразделения администрации города Евпатории  Республики Крым</t>
  </si>
  <si>
    <t>3.1</t>
  </si>
  <si>
    <t>Адаптация объектов социальной инфраструктуры для инвалидов и других маломобильных групп населения (обеспечение доступности, оборудование, обустройство объектов, проведение капитальных и текущих ремонтов, закупка оборудования и т.д.)</t>
  </si>
  <si>
    <t>Образ, мы и культура 2022</t>
  </si>
  <si>
    <t>Выполнение переданных полномочий департаментом труда и социальной защиты населения администрации города Евпатории Республики Крым</t>
  </si>
  <si>
    <t>4.1</t>
  </si>
  <si>
    <t>Осуществление переданных органам местного самоуправления в Республике Крым отдельных государственных полномочий Республики Крым в сфере социальной защиты населения</t>
  </si>
  <si>
    <t>4.1.1</t>
  </si>
  <si>
    <t>Обеспечение деятельности  аппарата (оплата труда с начислениями на нее) ДТСЗН АГЕ РК</t>
  </si>
  <si>
    <t>4.1.2</t>
  </si>
  <si>
    <t xml:space="preserve">Содержание материально-технической базы ДТСЗН АГЕ РК </t>
  </si>
  <si>
    <t>4.2</t>
  </si>
  <si>
    <t xml:space="preserve">Оказание мер социальной защиты граждан в соответствии с Законом Республики Крым от 17 декабря 2014 года № 36-ЗРК/2014 «Об особенностях установления мер социальной защиты (поддержки) отдельным категориям граждан, проживающих на территории Республики Крым» </t>
  </si>
  <si>
    <t>4.3</t>
  </si>
  <si>
    <t xml:space="preserve">Компенсационные выплаты по льготному проезду отдельных категорий граждан на авто-, электро- и железнодорожном транспорте </t>
  </si>
  <si>
    <t>4.4</t>
  </si>
  <si>
    <t>Приобретение технических и других средств реабилитации инвалидам и отдельным категориям граждан, льготным категориям граждан</t>
  </si>
  <si>
    <t>4.5</t>
  </si>
  <si>
    <t>Выплата социального пособия на погребение</t>
  </si>
  <si>
    <t>4.6</t>
  </si>
  <si>
    <t>Оплата жилищно-коммунальных услуг отдельным категориям граждан</t>
  </si>
  <si>
    <t>4.7</t>
  </si>
  <si>
    <t>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</si>
  <si>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4.8</t>
  </si>
  <si>
    <t xml:space="preserve">Выплата единовременного пособия при всех формах устройства детей, лишенных родительского попечения, в семью </t>
  </si>
  <si>
    <t>4.9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</si>
  <si>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</si>
  <si>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4.10</t>
  </si>
  <si>
    <t>Предоставление мер социальной поддержки отдельным категориям граждан</t>
  </si>
  <si>
    <t>4.11</t>
  </si>
  <si>
    <t>Компенсация отдельным категориям граждан оплаты взноса на капитальный ремонт общего имущества в многоквартирном доме</t>
  </si>
  <si>
    <t>ВСЕГО ПО ПРОГРАММЕ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</si>
</sst>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000"/>
    <numFmt numFmtId="166" formatCode="@"/>
    <numFmt numFmtId="167" formatCode="#,##0.000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left" vertical="top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4" fillId="0" borderId="0" xfId="0" applyFont="1" applyFill="1" applyBorder="1" applyAlignment="1">
      <alignment vertical="center" wrapText="1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left" vertical="top"/>
    </xf>
    <xf numFmtId="164" fontId="3" fillId="0" borderId="0" xfId="0" applyFont="1" applyFill="1" applyAlignment="1">
      <alignment horizontal="center"/>
    </xf>
    <xf numFmtId="164" fontId="6" fillId="0" borderId="0" xfId="0" applyFont="1" applyFill="1" applyAlignment="1">
      <alignment horizontal="left"/>
    </xf>
    <xf numFmtId="164" fontId="3" fillId="0" borderId="0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top" wrapText="1"/>
    </xf>
    <xf numFmtId="164" fontId="7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7" fillId="0" borderId="2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vertical="top"/>
    </xf>
    <xf numFmtId="164" fontId="3" fillId="0" borderId="2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 vertical="top"/>
    </xf>
    <xf numFmtId="164" fontId="3" fillId="0" borderId="1" xfId="0" applyFont="1" applyFill="1" applyBorder="1" applyAlignment="1">
      <alignment horizontal="left" vertical="top" wrapText="1" readingOrder="1"/>
    </xf>
    <xf numFmtId="164" fontId="6" fillId="0" borderId="1" xfId="0" applyFont="1" applyFill="1" applyBorder="1" applyAlignment="1">
      <alignment horizontal="justify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3" fillId="0" borderId="1" xfId="0" applyFont="1" applyFill="1" applyBorder="1" applyAlignment="1">
      <alignment vertical="top" wrapText="1"/>
    </xf>
    <xf numFmtId="165" fontId="6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left" vertical="top"/>
    </xf>
    <xf numFmtId="165" fontId="3" fillId="0" borderId="2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center" wrapText="1" readingOrder="1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7" fillId="0" borderId="1" xfId="0" applyFont="1" applyFill="1" applyBorder="1" applyAlignment="1">
      <alignment vertical="center" wrapText="1"/>
    </xf>
    <xf numFmtId="164" fontId="9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/>
    </xf>
    <xf numFmtId="165" fontId="3" fillId="0" borderId="2" xfId="0" applyNumberFormat="1" applyFont="1" applyFill="1" applyBorder="1" applyAlignment="1">
      <alignment/>
    </xf>
    <xf numFmtId="164" fontId="3" fillId="0" borderId="2" xfId="0" applyFont="1" applyFill="1" applyBorder="1" applyAlignment="1">
      <alignment/>
    </xf>
    <xf numFmtId="165" fontId="3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4" fontId="6" fillId="0" borderId="3" xfId="0" applyFont="1" applyFill="1" applyBorder="1" applyAlignment="1">
      <alignment horizontal="justify" vertical="center" wrapText="1"/>
    </xf>
    <xf numFmtId="165" fontId="6" fillId="0" borderId="3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wrapText="1"/>
    </xf>
    <xf numFmtId="164" fontId="6" fillId="0" borderId="1" xfId="0" applyFont="1" applyFill="1" applyBorder="1" applyAlignment="1">
      <alignment horizontal="left" vertical="top"/>
    </xf>
    <xf numFmtId="164" fontId="6" fillId="0" borderId="1" xfId="0" applyFont="1" applyFill="1" applyBorder="1" applyAlignment="1">
      <alignment horizontal="justify" vertical="top" wrapText="1"/>
    </xf>
    <xf numFmtId="167" fontId="6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8"/>
  <sheetViews>
    <sheetView tabSelected="1" view="pageBreakPreview" zoomScaleNormal="70" zoomScaleSheetLayoutView="100" workbookViewId="0" topLeftCell="A139">
      <selection activeCell="E145" sqref="E145"/>
    </sheetView>
  </sheetViews>
  <sheetFormatPr defaultColWidth="9.140625" defaultRowHeight="15"/>
  <cols>
    <col min="1" max="1" width="6.421875" style="1" customWidth="1"/>
    <col min="2" max="2" width="32.421875" style="2" customWidth="1"/>
    <col min="3" max="3" width="8.421875" style="2" customWidth="1"/>
    <col min="4" max="4" width="18.00390625" style="2" customWidth="1"/>
    <col min="5" max="5" width="28.421875" style="3" customWidth="1"/>
    <col min="6" max="6" width="22.8515625" style="3" customWidth="1"/>
    <col min="7" max="10" width="19.421875" style="3" customWidth="1"/>
    <col min="11" max="16384" width="9.7109375" style="3" customWidth="1"/>
  </cols>
  <sheetData>
    <row r="1" spans="6:9" ht="7.5" customHeight="1">
      <c r="F1" s="4"/>
      <c r="G1" s="5" t="s">
        <v>0</v>
      </c>
      <c r="H1" s="5"/>
      <c r="I1" s="5"/>
    </row>
    <row r="2" spans="6:9" ht="12.75" customHeight="1">
      <c r="F2" s="6"/>
      <c r="G2" s="5"/>
      <c r="H2" s="5"/>
      <c r="I2" s="5"/>
    </row>
    <row r="3" spans="6:9" ht="16.5">
      <c r="F3" s="6"/>
      <c r="G3" s="5"/>
      <c r="H3" s="5"/>
      <c r="I3" s="5"/>
    </row>
    <row r="4" spans="6:9" ht="16.5">
      <c r="F4" s="6"/>
      <c r="G4" s="5"/>
      <c r="H4" s="5"/>
      <c r="I4" s="5"/>
    </row>
    <row r="5" spans="3:9" ht="16.5">
      <c r="C5" s="7"/>
      <c r="D5" s="7"/>
      <c r="F5" s="8"/>
      <c r="G5" s="5"/>
      <c r="H5" s="5"/>
      <c r="I5" s="5"/>
    </row>
    <row r="6" spans="5:9" ht="18" customHeight="1">
      <c r="E6" s="9"/>
      <c r="G6" s="5"/>
      <c r="H6" s="5"/>
      <c r="I6" s="5"/>
    </row>
    <row r="7" spans="5:9" ht="19.5" customHeight="1">
      <c r="E7" s="9"/>
      <c r="G7" s="5"/>
      <c r="H7" s="5"/>
      <c r="I7" s="5"/>
    </row>
    <row r="8" spans="1:10" ht="16.5">
      <c r="A8" s="10" t="s">
        <v>1</v>
      </c>
      <c r="B8" s="10"/>
      <c r="C8" s="10"/>
      <c r="D8" s="10"/>
      <c r="E8" s="10"/>
      <c r="F8" s="10"/>
      <c r="G8" s="10"/>
      <c r="H8" s="10"/>
      <c r="I8" s="10"/>
      <c r="J8" s="10"/>
    </row>
    <row r="9" ht="19.5" customHeight="1">
      <c r="E9" s="4"/>
    </row>
    <row r="10" spans="1:10" ht="18.75" customHeight="1">
      <c r="A10" s="11" t="s">
        <v>2</v>
      </c>
      <c r="B10" s="12" t="s">
        <v>3</v>
      </c>
      <c r="C10" s="12" t="s">
        <v>4</v>
      </c>
      <c r="D10" s="12" t="s">
        <v>5</v>
      </c>
      <c r="E10" s="13" t="s">
        <v>6</v>
      </c>
      <c r="F10" s="12" t="s">
        <v>7</v>
      </c>
      <c r="G10" s="14" t="s">
        <v>8</v>
      </c>
      <c r="H10" s="14">
        <v>2022</v>
      </c>
      <c r="I10" s="14">
        <v>2023</v>
      </c>
      <c r="J10" s="14"/>
    </row>
    <row r="11" spans="1:10" ht="21" customHeight="1">
      <c r="A11" s="11"/>
      <c r="B11" s="12"/>
      <c r="C11" s="12"/>
      <c r="D11" s="12"/>
      <c r="E11" s="13"/>
      <c r="F11" s="12"/>
      <c r="G11" s="14" t="s">
        <v>9</v>
      </c>
      <c r="H11" s="14" t="s">
        <v>10</v>
      </c>
      <c r="I11" s="14" t="s">
        <v>11</v>
      </c>
      <c r="J11" s="14" t="s">
        <v>12</v>
      </c>
    </row>
    <row r="12" spans="1:24" ht="35.25" customHeight="1">
      <c r="A12" s="11"/>
      <c r="B12" s="12"/>
      <c r="C12" s="12"/>
      <c r="D12" s="12"/>
      <c r="E12" s="13"/>
      <c r="F12" s="12"/>
      <c r="G12" s="14"/>
      <c r="H12" s="14"/>
      <c r="I12" s="14"/>
      <c r="J12" s="14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6.5">
      <c r="A13" s="15">
        <v>1</v>
      </c>
      <c r="B13" s="16">
        <v>2</v>
      </c>
      <c r="C13" s="16">
        <v>3</v>
      </c>
      <c r="D13" s="16">
        <v>4</v>
      </c>
      <c r="E13" s="15">
        <v>5</v>
      </c>
      <c r="F13" s="15">
        <v>6</v>
      </c>
      <c r="G13" s="15">
        <v>7</v>
      </c>
      <c r="H13" s="17">
        <v>8</v>
      </c>
      <c r="I13" s="17">
        <v>9</v>
      </c>
      <c r="J13" s="17">
        <v>10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10" ht="23.25" customHeight="1">
      <c r="A14" s="18">
        <v>1</v>
      </c>
      <c r="B14" s="11" t="s">
        <v>13</v>
      </c>
      <c r="C14" s="11" t="s">
        <v>14</v>
      </c>
      <c r="D14" s="19" t="s">
        <v>15</v>
      </c>
      <c r="E14" s="20" t="s">
        <v>16</v>
      </c>
      <c r="F14" s="21">
        <f>F17</f>
        <v>16562.62098</v>
      </c>
      <c r="G14" s="21">
        <f>G17</f>
        <v>4246.25714</v>
      </c>
      <c r="H14" s="21">
        <f>H17</f>
        <v>3774.5871800000004</v>
      </c>
      <c r="I14" s="21">
        <f>I17</f>
        <v>4501.459</v>
      </c>
      <c r="J14" s="21">
        <f>J17</f>
        <v>4501.459</v>
      </c>
    </row>
    <row r="15" spans="1:10" ht="23.25" customHeight="1">
      <c r="A15" s="18"/>
      <c r="B15" s="11"/>
      <c r="C15" s="11"/>
      <c r="D15" s="19"/>
      <c r="E15" s="22" t="s">
        <v>17</v>
      </c>
      <c r="F15" s="23"/>
      <c r="G15" s="24"/>
      <c r="H15" s="25"/>
      <c r="I15" s="25"/>
      <c r="J15" s="26"/>
    </row>
    <row r="16" spans="1:10" ht="23.25" customHeight="1">
      <c r="A16" s="18"/>
      <c r="B16" s="11"/>
      <c r="C16" s="11"/>
      <c r="D16" s="19"/>
      <c r="E16" s="22" t="s">
        <v>18</v>
      </c>
      <c r="F16" s="23"/>
      <c r="G16" s="24"/>
      <c r="H16" s="25"/>
      <c r="I16" s="25"/>
      <c r="J16" s="26"/>
    </row>
    <row r="17" spans="1:10" ht="23.25" customHeight="1">
      <c r="A17" s="18"/>
      <c r="B17" s="11"/>
      <c r="C17" s="11"/>
      <c r="D17" s="19"/>
      <c r="E17" s="22" t="s">
        <v>19</v>
      </c>
      <c r="F17" s="23">
        <f>F19+F24+F29+F34+F39+F44+F59+F64+F69+F74+F79+F84+F89+F94</f>
        <v>16562.62098</v>
      </c>
      <c r="G17" s="23">
        <f>G19+G24+G29+G34+G39+G44+G59+G64+G69+G74+G79+G84+G89+G94</f>
        <v>4246.25714</v>
      </c>
      <c r="H17" s="23">
        <f>H19+H24+H29+H34+H39+H44+H59+H64+H69+H74+H79+H84+H89+H94+H102</f>
        <v>3774.5871800000004</v>
      </c>
      <c r="I17" s="23">
        <f>I19+I24+I29+I34+I39+I44+I59+I64+I69+I74+I79+I84+I89+I94</f>
        <v>4501.459</v>
      </c>
      <c r="J17" s="23">
        <f>J19+J24+J29+J34+J39+J44+J59+J64+J69+J74+J79+J84+J89+J94</f>
        <v>4501.459</v>
      </c>
    </row>
    <row r="18" spans="1:10" ht="23.25" customHeight="1">
      <c r="A18" s="18"/>
      <c r="B18" s="11"/>
      <c r="C18" s="11"/>
      <c r="D18" s="19"/>
      <c r="E18" s="27" t="s">
        <v>20</v>
      </c>
      <c r="F18" s="23"/>
      <c r="G18" s="24"/>
      <c r="H18" s="25"/>
      <c r="I18" s="25"/>
      <c r="J18" s="26"/>
    </row>
    <row r="19" spans="1:10" ht="23.25" customHeight="1">
      <c r="A19" s="18" t="s">
        <v>21</v>
      </c>
      <c r="B19" s="11" t="s">
        <v>22</v>
      </c>
      <c r="C19" s="11" t="s">
        <v>14</v>
      </c>
      <c r="D19" s="19" t="s">
        <v>15</v>
      </c>
      <c r="E19" s="20" t="s">
        <v>16</v>
      </c>
      <c r="F19" s="21">
        <f>F22</f>
        <v>7248.0506000000005</v>
      </c>
      <c r="G19" s="28">
        <f>SUM(G20:G23)</f>
        <v>1264.8388</v>
      </c>
      <c r="H19" s="28">
        <f>SUM(H20:H23)</f>
        <v>1383.1288000000002</v>
      </c>
      <c r="I19" s="28">
        <f>SUM(I20:I23)</f>
        <v>2302.421</v>
      </c>
      <c r="J19" s="28">
        <f>SUM(J20:J23)</f>
        <v>2297.662</v>
      </c>
    </row>
    <row r="20" spans="1:10" ht="23.25" customHeight="1">
      <c r="A20" s="18"/>
      <c r="B20" s="11"/>
      <c r="C20" s="11"/>
      <c r="D20" s="19"/>
      <c r="E20" s="22" t="s">
        <v>17</v>
      </c>
      <c r="F20" s="23"/>
      <c r="G20" s="24"/>
      <c r="H20" s="24"/>
      <c r="I20" s="24"/>
      <c r="J20" s="26"/>
    </row>
    <row r="21" spans="1:10" ht="23.25" customHeight="1">
      <c r="A21" s="18"/>
      <c r="B21" s="11"/>
      <c r="C21" s="11"/>
      <c r="D21" s="19"/>
      <c r="E21" s="22" t="s">
        <v>18</v>
      </c>
      <c r="F21" s="23"/>
      <c r="G21" s="24"/>
      <c r="H21" s="24"/>
      <c r="I21" s="24"/>
      <c r="J21" s="26"/>
    </row>
    <row r="22" spans="1:10" ht="23.25" customHeight="1">
      <c r="A22" s="18"/>
      <c r="B22" s="11"/>
      <c r="C22" s="11"/>
      <c r="D22" s="19"/>
      <c r="E22" s="22" t="s">
        <v>19</v>
      </c>
      <c r="F22" s="23">
        <f>G22+H22+I22+J22</f>
        <v>7248.0506000000005</v>
      </c>
      <c r="G22" s="29">
        <v>1264.8388</v>
      </c>
      <c r="H22" s="29">
        <f>1629.409-246.2802</f>
        <v>1383.1288000000002</v>
      </c>
      <c r="I22" s="29">
        <v>2302.421</v>
      </c>
      <c r="J22" s="29">
        <v>2297.662</v>
      </c>
    </row>
    <row r="23" spans="1:10" ht="23.25" customHeight="1">
      <c r="A23" s="18"/>
      <c r="B23" s="11"/>
      <c r="C23" s="11"/>
      <c r="D23" s="19"/>
      <c r="E23" s="27" t="s">
        <v>20</v>
      </c>
      <c r="F23" s="23"/>
      <c r="G23" s="30"/>
      <c r="H23" s="30"/>
      <c r="I23" s="30"/>
      <c r="J23" s="26"/>
    </row>
    <row r="24" spans="1:10" ht="23.25" customHeight="1">
      <c r="A24" s="18" t="s">
        <v>23</v>
      </c>
      <c r="B24" s="11" t="s">
        <v>24</v>
      </c>
      <c r="C24" s="11" t="s">
        <v>14</v>
      </c>
      <c r="D24" s="19" t="s">
        <v>15</v>
      </c>
      <c r="E24" s="20" t="s">
        <v>16</v>
      </c>
      <c r="F24" s="21">
        <f>F27</f>
        <v>176.27784</v>
      </c>
      <c r="G24" s="28">
        <f>SUM(G25:G28)</f>
        <v>46.1472</v>
      </c>
      <c r="H24" s="28">
        <f>SUM(H25:H28)</f>
        <v>38.20064000000001</v>
      </c>
      <c r="I24" s="28">
        <f>SUM(I25:I28)</f>
        <v>45.965</v>
      </c>
      <c r="J24" s="28">
        <f>SUM(J25:J28)</f>
        <v>45.965</v>
      </c>
    </row>
    <row r="25" spans="1:10" ht="23.25" customHeight="1">
      <c r="A25" s="18"/>
      <c r="B25" s="11"/>
      <c r="C25" s="11"/>
      <c r="D25" s="19"/>
      <c r="E25" s="22" t="s">
        <v>17</v>
      </c>
      <c r="F25" s="23"/>
      <c r="G25" s="24"/>
      <c r="H25" s="24"/>
      <c r="I25" s="24"/>
      <c r="J25" s="26"/>
    </row>
    <row r="26" spans="1:10" ht="23.25" customHeight="1">
      <c r="A26" s="18"/>
      <c r="B26" s="11"/>
      <c r="C26" s="11"/>
      <c r="D26" s="19"/>
      <c r="E26" s="22" t="s">
        <v>18</v>
      </c>
      <c r="F26" s="23"/>
      <c r="G26" s="24"/>
      <c r="H26" s="24"/>
      <c r="I26" s="24"/>
      <c r="J26" s="26"/>
    </row>
    <row r="27" spans="1:10" ht="23.25" customHeight="1">
      <c r="A27" s="18"/>
      <c r="B27" s="11"/>
      <c r="C27" s="11"/>
      <c r="D27" s="19"/>
      <c r="E27" s="22" t="s">
        <v>19</v>
      </c>
      <c r="F27" s="23">
        <f>G27+H27+I27+J27</f>
        <v>176.27784</v>
      </c>
      <c r="G27" s="29">
        <v>46.1472</v>
      </c>
      <c r="H27" s="29">
        <f>45.965-7.76436</f>
        <v>38.20064000000001</v>
      </c>
      <c r="I27" s="29">
        <v>45.965</v>
      </c>
      <c r="J27" s="29">
        <v>45.965</v>
      </c>
    </row>
    <row r="28" spans="1:10" ht="23.25" customHeight="1">
      <c r="A28" s="18"/>
      <c r="B28" s="11"/>
      <c r="C28" s="11"/>
      <c r="D28" s="19"/>
      <c r="E28" s="27" t="s">
        <v>20</v>
      </c>
      <c r="F28" s="23"/>
      <c r="G28" s="24"/>
      <c r="H28" s="24"/>
      <c r="I28" s="24"/>
      <c r="J28" s="26"/>
    </row>
    <row r="29" spans="1:10" ht="23.25" customHeight="1">
      <c r="A29" s="18" t="s">
        <v>25</v>
      </c>
      <c r="B29" s="11" t="s">
        <v>26</v>
      </c>
      <c r="C29" s="11" t="s">
        <v>14</v>
      </c>
      <c r="D29" s="19" t="s">
        <v>15</v>
      </c>
      <c r="E29" s="20" t="s">
        <v>16</v>
      </c>
      <c r="F29" s="21">
        <f>F32</f>
        <v>528.28236</v>
      </c>
      <c r="G29" s="28">
        <f>SUM(G30:G33)</f>
        <v>137.895</v>
      </c>
      <c r="H29" s="28">
        <f>SUM(H30:H33)</f>
        <v>114.59736000000001</v>
      </c>
      <c r="I29" s="28">
        <f>SUM(I30:I33)</f>
        <v>137.895</v>
      </c>
      <c r="J29" s="28">
        <f>SUM(J30:J33)</f>
        <v>137.895</v>
      </c>
    </row>
    <row r="30" spans="1:10" ht="23.25" customHeight="1">
      <c r="A30" s="18"/>
      <c r="B30" s="11"/>
      <c r="C30" s="11"/>
      <c r="D30" s="19"/>
      <c r="E30" s="22" t="s">
        <v>17</v>
      </c>
      <c r="F30" s="23"/>
      <c r="G30" s="24"/>
      <c r="H30" s="24"/>
      <c r="I30" s="24"/>
      <c r="J30" s="26"/>
    </row>
    <row r="31" spans="1:10" ht="23.25" customHeight="1">
      <c r="A31" s="18"/>
      <c r="B31" s="11"/>
      <c r="C31" s="11"/>
      <c r="D31" s="19"/>
      <c r="E31" s="22" t="s">
        <v>18</v>
      </c>
      <c r="F31" s="23"/>
      <c r="G31" s="24"/>
      <c r="H31" s="24"/>
      <c r="I31" s="24"/>
      <c r="J31" s="26"/>
    </row>
    <row r="32" spans="1:10" ht="23.25" customHeight="1">
      <c r="A32" s="18"/>
      <c r="B32" s="11"/>
      <c r="C32" s="11"/>
      <c r="D32" s="19"/>
      <c r="E32" s="22" t="s">
        <v>19</v>
      </c>
      <c r="F32" s="23">
        <f>G32+H32+I32+J32</f>
        <v>528.28236</v>
      </c>
      <c r="G32" s="29">
        <v>137.895</v>
      </c>
      <c r="H32" s="29">
        <f>137.895-23.29764</f>
        <v>114.59736000000001</v>
      </c>
      <c r="I32" s="29">
        <v>137.895</v>
      </c>
      <c r="J32" s="29">
        <v>137.895</v>
      </c>
    </row>
    <row r="33" spans="1:10" ht="23.25" customHeight="1">
      <c r="A33" s="18"/>
      <c r="B33" s="11"/>
      <c r="C33" s="11"/>
      <c r="D33" s="19"/>
      <c r="E33" s="27" t="s">
        <v>20</v>
      </c>
      <c r="F33" s="23"/>
      <c r="G33" s="24"/>
      <c r="H33" s="24"/>
      <c r="I33" s="24"/>
      <c r="J33" s="26"/>
    </row>
    <row r="34" spans="1:10" ht="23.25" customHeight="1">
      <c r="A34" s="18" t="s">
        <v>27</v>
      </c>
      <c r="B34" s="11" t="s">
        <v>28</v>
      </c>
      <c r="C34" s="11" t="s">
        <v>14</v>
      </c>
      <c r="D34" s="19" t="s">
        <v>15</v>
      </c>
      <c r="E34" s="20" t="s">
        <v>16</v>
      </c>
      <c r="F34" s="28">
        <f>SUM(F35:F38)</f>
        <v>408.48</v>
      </c>
      <c r="G34" s="28">
        <f>SUM(G35:G38)</f>
        <v>102.12</v>
      </c>
      <c r="H34" s="28">
        <f>SUM(H35:H38)</f>
        <v>102.12</v>
      </c>
      <c r="I34" s="28">
        <f>SUM(I35:I38)</f>
        <v>102.12</v>
      </c>
      <c r="J34" s="28">
        <f>SUM(J35:J38)</f>
        <v>102.12</v>
      </c>
    </row>
    <row r="35" spans="1:10" ht="23.25" customHeight="1">
      <c r="A35" s="18"/>
      <c r="B35" s="11"/>
      <c r="C35" s="11"/>
      <c r="D35" s="19"/>
      <c r="E35" s="22" t="s">
        <v>17</v>
      </c>
      <c r="F35" s="23"/>
      <c r="G35" s="24"/>
      <c r="H35" s="24"/>
      <c r="I35" s="24"/>
      <c r="J35" s="26"/>
    </row>
    <row r="36" spans="1:10" ht="23.25" customHeight="1">
      <c r="A36" s="18"/>
      <c r="B36" s="11"/>
      <c r="C36" s="11"/>
      <c r="D36" s="19"/>
      <c r="E36" s="22" t="s">
        <v>18</v>
      </c>
      <c r="F36" s="23"/>
      <c r="G36" s="24"/>
      <c r="H36" s="24"/>
      <c r="I36" s="24"/>
      <c r="J36" s="26"/>
    </row>
    <row r="37" spans="1:10" ht="23.25" customHeight="1">
      <c r="A37" s="18"/>
      <c r="B37" s="11"/>
      <c r="C37" s="11"/>
      <c r="D37" s="19"/>
      <c r="E37" s="22" t="s">
        <v>19</v>
      </c>
      <c r="F37" s="23">
        <f>G37+H37+I37+J37</f>
        <v>408.48</v>
      </c>
      <c r="G37" s="29">
        <v>102.12</v>
      </c>
      <c r="H37" s="29">
        <v>102.12</v>
      </c>
      <c r="I37" s="29">
        <v>102.12</v>
      </c>
      <c r="J37" s="29">
        <v>102.12</v>
      </c>
    </row>
    <row r="38" spans="1:10" ht="23.25" customHeight="1">
      <c r="A38" s="18"/>
      <c r="B38" s="11"/>
      <c r="C38" s="11"/>
      <c r="D38" s="19"/>
      <c r="E38" s="27" t="s">
        <v>20</v>
      </c>
      <c r="F38" s="23"/>
      <c r="G38" s="24"/>
      <c r="H38" s="24"/>
      <c r="I38" s="24"/>
      <c r="J38" s="26"/>
    </row>
    <row r="39" spans="1:10" ht="23.25" customHeight="1">
      <c r="A39" s="18" t="s">
        <v>29</v>
      </c>
      <c r="B39" s="11" t="s">
        <v>30</v>
      </c>
      <c r="C39" s="11" t="s">
        <v>31</v>
      </c>
      <c r="D39" s="19" t="s">
        <v>15</v>
      </c>
      <c r="E39" s="20" t="s">
        <v>16</v>
      </c>
      <c r="F39" s="28">
        <f>SUM(F40:F43)</f>
        <v>95.51613</v>
      </c>
      <c r="G39" s="28">
        <f>SUM(G40:G43)</f>
        <v>63</v>
      </c>
      <c r="H39" s="28">
        <f>SUM(H40:H43)</f>
        <v>32.516130000000004</v>
      </c>
      <c r="I39" s="28">
        <f>SUM(I40:I43)</f>
        <v>0</v>
      </c>
      <c r="J39" s="28">
        <f>SUM(J40:J43)</f>
        <v>0</v>
      </c>
    </row>
    <row r="40" spans="1:10" ht="23.25" customHeight="1">
      <c r="A40" s="18"/>
      <c r="B40" s="11"/>
      <c r="C40" s="11"/>
      <c r="D40" s="19"/>
      <c r="E40" s="22" t="s">
        <v>17</v>
      </c>
      <c r="F40" s="23"/>
      <c r="G40" s="24"/>
      <c r="H40" s="24"/>
      <c r="I40" s="24"/>
      <c r="J40" s="26"/>
    </row>
    <row r="41" spans="1:10" ht="23.25" customHeight="1">
      <c r="A41" s="18"/>
      <c r="B41" s="11"/>
      <c r="C41" s="11"/>
      <c r="D41" s="19"/>
      <c r="E41" s="22" t="s">
        <v>18</v>
      </c>
      <c r="F41" s="23"/>
      <c r="G41" s="24"/>
      <c r="H41" s="24"/>
      <c r="I41" s="24"/>
      <c r="J41" s="26"/>
    </row>
    <row r="42" spans="1:10" ht="23.25" customHeight="1">
      <c r="A42" s="18"/>
      <c r="B42" s="11"/>
      <c r="C42" s="11"/>
      <c r="D42" s="19"/>
      <c r="E42" s="22" t="s">
        <v>19</v>
      </c>
      <c r="F42" s="23">
        <f>G42+H42+I42+J42</f>
        <v>95.51613</v>
      </c>
      <c r="G42" s="29">
        <v>63</v>
      </c>
      <c r="H42" s="29">
        <f>32.517-0.00087</f>
        <v>32.516130000000004</v>
      </c>
      <c r="I42" s="29">
        <v>0</v>
      </c>
      <c r="J42" s="29">
        <v>0</v>
      </c>
    </row>
    <row r="43" spans="1:10" ht="23.25" customHeight="1">
      <c r="A43" s="18"/>
      <c r="B43" s="11"/>
      <c r="C43" s="11"/>
      <c r="D43" s="19"/>
      <c r="E43" s="27" t="s">
        <v>20</v>
      </c>
      <c r="F43" s="23"/>
      <c r="G43" s="24"/>
      <c r="H43" s="24"/>
      <c r="I43" s="24"/>
      <c r="J43" s="26"/>
    </row>
    <row r="44" spans="1:10" ht="23.25" customHeight="1">
      <c r="A44" s="18" t="s">
        <v>32</v>
      </c>
      <c r="B44" s="11" t="s">
        <v>33</v>
      </c>
      <c r="C44" s="11" t="s">
        <v>14</v>
      </c>
      <c r="D44" s="19" t="s">
        <v>15</v>
      </c>
      <c r="E44" s="20" t="s">
        <v>16</v>
      </c>
      <c r="F44" s="28">
        <f>SUM(F45:F48)</f>
        <v>491.70000000000005</v>
      </c>
      <c r="G44" s="28">
        <f>SUM(G45:G48)</f>
        <v>89.1</v>
      </c>
      <c r="H44" s="28">
        <f>SUM(H45:H48)</f>
        <v>231</v>
      </c>
      <c r="I44" s="28">
        <f>SUM(I45:I48)</f>
        <v>85.8</v>
      </c>
      <c r="J44" s="28">
        <f>SUM(J45:J48)</f>
        <v>85.8</v>
      </c>
    </row>
    <row r="45" spans="1:10" ht="23.25" customHeight="1">
      <c r="A45" s="18"/>
      <c r="B45" s="11"/>
      <c r="C45" s="11"/>
      <c r="D45" s="19"/>
      <c r="E45" s="22" t="s">
        <v>17</v>
      </c>
      <c r="F45" s="23"/>
      <c r="G45" s="24"/>
      <c r="H45" s="24"/>
      <c r="I45" s="24"/>
      <c r="J45" s="24"/>
    </row>
    <row r="46" spans="1:10" ht="23.25" customHeight="1">
      <c r="A46" s="18"/>
      <c r="B46" s="11"/>
      <c r="C46" s="11"/>
      <c r="D46" s="19"/>
      <c r="E46" s="22" t="s">
        <v>18</v>
      </c>
      <c r="F46" s="23"/>
      <c r="G46" s="24"/>
      <c r="H46" s="24"/>
      <c r="I46" s="24"/>
      <c r="J46" s="24"/>
    </row>
    <row r="47" spans="1:10" ht="23.25" customHeight="1">
      <c r="A47" s="18"/>
      <c r="B47" s="11"/>
      <c r="C47" s="11"/>
      <c r="D47" s="19"/>
      <c r="E47" s="22" t="s">
        <v>19</v>
      </c>
      <c r="F47" s="23">
        <f>G47+H47+I47+J47</f>
        <v>491.70000000000005</v>
      </c>
      <c r="G47" s="29">
        <f>G52+G57</f>
        <v>89.1</v>
      </c>
      <c r="H47" s="29">
        <f>H52+H57</f>
        <v>231</v>
      </c>
      <c r="I47" s="29">
        <f>I52+I57</f>
        <v>85.8</v>
      </c>
      <c r="J47" s="29">
        <f>J52+J57</f>
        <v>85.8</v>
      </c>
    </row>
    <row r="48" spans="1:10" ht="23.25" customHeight="1">
      <c r="A48" s="18"/>
      <c r="B48" s="11"/>
      <c r="C48" s="11"/>
      <c r="D48" s="19"/>
      <c r="E48" s="27" t="s">
        <v>20</v>
      </c>
      <c r="F48" s="23"/>
      <c r="G48" s="24"/>
      <c r="H48" s="25"/>
      <c r="I48" s="25"/>
      <c r="J48" s="26"/>
    </row>
    <row r="49" spans="1:10" ht="23.25" customHeight="1">
      <c r="A49" s="31" t="s">
        <v>34</v>
      </c>
      <c r="B49" s="11" t="s">
        <v>35</v>
      </c>
      <c r="C49" s="11" t="s">
        <v>9</v>
      </c>
      <c r="D49" s="19" t="s">
        <v>15</v>
      </c>
      <c r="E49" s="20" t="s">
        <v>16</v>
      </c>
      <c r="F49" s="28">
        <f>SUM(F50:F53)</f>
        <v>89.1</v>
      </c>
      <c r="G49" s="28">
        <f>SUM(G50:G53)</f>
        <v>89.1</v>
      </c>
      <c r="H49" s="28">
        <f>SUM(H50:H53)</f>
        <v>0</v>
      </c>
      <c r="I49" s="28">
        <f>SUM(I50:I53)</f>
        <v>0</v>
      </c>
      <c r="J49" s="28">
        <f>SUM(J50:J53)</f>
        <v>0</v>
      </c>
    </row>
    <row r="50" spans="1:10" ht="23.25" customHeight="1">
      <c r="A50" s="31"/>
      <c r="B50" s="11"/>
      <c r="C50" s="11"/>
      <c r="D50" s="19"/>
      <c r="E50" s="22" t="s">
        <v>17</v>
      </c>
      <c r="F50" s="23"/>
      <c r="G50" s="24"/>
      <c r="H50" s="25"/>
      <c r="I50" s="25"/>
      <c r="J50" s="26"/>
    </row>
    <row r="51" spans="1:10" ht="23.25" customHeight="1">
      <c r="A51" s="31"/>
      <c r="B51" s="11"/>
      <c r="C51" s="11"/>
      <c r="D51" s="19"/>
      <c r="E51" s="22" t="s">
        <v>18</v>
      </c>
      <c r="F51" s="23"/>
      <c r="G51" s="24"/>
      <c r="H51" s="25"/>
      <c r="I51" s="25"/>
      <c r="J51" s="26"/>
    </row>
    <row r="52" spans="1:10" ht="23.25" customHeight="1">
      <c r="A52" s="31"/>
      <c r="B52" s="11"/>
      <c r="C52" s="11"/>
      <c r="D52" s="19"/>
      <c r="E52" s="22" t="s">
        <v>19</v>
      </c>
      <c r="F52" s="23">
        <f>G52+H52+I52+J52</f>
        <v>89.1</v>
      </c>
      <c r="G52" s="29">
        <v>89.1</v>
      </c>
      <c r="H52" s="32">
        <v>0</v>
      </c>
      <c r="I52" s="32">
        <v>0</v>
      </c>
      <c r="J52" s="32">
        <v>0</v>
      </c>
    </row>
    <row r="53" spans="1:10" ht="23.25" customHeight="1">
      <c r="A53" s="31"/>
      <c r="B53" s="11"/>
      <c r="C53" s="11"/>
      <c r="D53" s="19"/>
      <c r="E53" s="27" t="s">
        <v>20</v>
      </c>
      <c r="F53" s="23"/>
      <c r="G53" s="24"/>
      <c r="H53" s="25"/>
      <c r="I53" s="25"/>
      <c r="J53" s="26"/>
    </row>
    <row r="54" spans="1:10" ht="23.25" customHeight="1">
      <c r="A54" s="31" t="s">
        <v>36</v>
      </c>
      <c r="B54" s="11" t="s">
        <v>37</v>
      </c>
      <c r="C54" s="11" t="s">
        <v>38</v>
      </c>
      <c r="D54" s="19" t="s">
        <v>15</v>
      </c>
      <c r="E54" s="20" t="s">
        <v>16</v>
      </c>
      <c r="F54" s="28">
        <f>SUM(F55:F58)</f>
        <v>402.6</v>
      </c>
      <c r="G54" s="28">
        <f>SUM(G55:G58)</f>
        <v>0</v>
      </c>
      <c r="H54" s="28">
        <f>SUM(H55:H58)</f>
        <v>231</v>
      </c>
      <c r="I54" s="28">
        <f>SUM(I55:I58)</f>
        <v>85.8</v>
      </c>
      <c r="J54" s="28">
        <f>SUM(J55:J58)</f>
        <v>85.8</v>
      </c>
    </row>
    <row r="55" spans="1:10" ht="23.25" customHeight="1">
      <c r="A55" s="31"/>
      <c r="B55" s="11"/>
      <c r="C55" s="11"/>
      <c r="D55" s="19"/>
      <c r="E55" s="22" t="s">
        <v>17</v>
      </c>
      <c r="F55" s="23"/>
      <c r="G55" s="24"/>
      <c r="H55" s="25"/>
      <c r="I55" s="25"/>
      <c r="J55" s="26"/>
    </row>
    <row r="56" spans="1:10" ht="23.25" customHeight="1">
      <c r="A56" s="31"/>
      <c r="B56" s="11"/>
      <c r="C56" s="11"/>
      <c r="D56" s="19"/>
      <c r="E56" s="22" t="s">
        <v>18</v>
      </c>
      <c r="F56" s="23"/>
      <c r="G56" s="24"/>
      <c r="H56" s="25"/>
      <c r="I56" s="25"/>
      <c r="J56" s="26"/>
    </row>
    <row r="57" spans="1:10" ht="23.25" customHeight="1">
      <c r="A57" s="31"/>
      <c r="B57" s="11"/>
      <c r="C57" s="11"/>
      <c r="D57" s="19"/>
      <c r="E57" s="22" t="s">
        <v>19</v>
      </c>
      <c r="F57" s="23">
        <f>G57+H57+I57+J57</f>
        <v>402.6</v>
      </c>
      <c r="G57" s="32">
        <v>0</v>
      </c>
      <c r="H57" s="29">
        <f>216+15</f>
        <v>231</v>
      </c>
      <c r="I57" s="29">
        <v>85.8</v>
      </c>
      <c r="J57" s="29">
        <v>85.8</v>
      </c>
    </row>
    <row r="58" spans="1:10" ht="23.25" customHeight="1">
      <c r="A58" s="31"/>
      <c r="B58" s="11"/>
      <c r="C58" s="11"/>
      <c r="D58" s="19"/>
      <c r="E58" s="27" t="s">
        <v>20</v>
      </c>
      <c r="F58" s="23"/>
      <c r="G58" s="24"/>
      <c r="H58" s="25"/>
      <c r="I58" s="25"/>
      <c r="J58" s="26"/>
    </row>
    <row r="59" spans="1:10" ht="23.25" customHeight="1">
      <c r="A59" s="18" t="s">
        <v>39</v>
      </c>
      <c r="B59" s="11" t="s">
        <v>40</v>
      </c>
      <c r="C59" s="11" t="s">
        <v>14</v>
      </c>
      <c r="D59" s="19" t="s">
        <v>15</v>
      </c>
      <c r="E59" s="20" t="s">
        <v>16</v>
      </c>
      <c r="F59" s="28">
        <f>SUM(F60:F63)</f>
        <v>359.77563</v>
      </c>
      <c r="G59" s="28">
        <f>SUM(G60:G63)</f>
        <v>70.40244</v>
      </c>
      <c r="H59" s="28">
        <f>SUM(H60:H63)</f>
        <v>46.65019000000001</v>
      </c>
      <c r="I59" s="28">
        <f>SUM(I60:I63)</f>
        <v>118.982</v>
      </c>
      <c r="J59" s="28">
        <f>SUM(J60:J63)</f>
        <v>123.741</v>
      </c>
    </row>
    <row r="60" spans="1:10" ht="23.25" customHeight="1">
      <c r="A60" s="18"/>
      <c r="B60" s="11"/>
      <c r="C60" s="11"/>
      <c r="D60" s="19"/>
      <c r="E60" s="22" t="s">
        <v>17</v>
      </c>
      <c r="F60" s="23"/>
      <c r="G60" s="24"/>
      <c r="H60" s="24"/>
      <c r="I60" s="24"/>
      <c r="J60" s="26"/>
    </row>
    <row r="61" spans="1:10" ht="23.25" customHeight="1">
      <c r="A61" s="18"/>
      <c r="B61" s="11"/>
      <c r="C61" s="11"/>
      <c r="D61" s="19"/>
      <c r="E61" s="22" t="s">
        <v>18</v>
      </c>
      <c r="F61" s="23"/>
      <c r="G61" s="24"/>
      <c r="H61" s="24"/>
      <c r="I61" s="24"/>
      <c r="J61" s="26"/>
    </row>
    <row r="62" spans="1:10" ht="23.25" customHeight="1">
      <c r="A62" s="18"/>
      <c r="B62" s="11"/>
      <c r="C62" s="11"/>
      <c r="D62" s="19"/>
      <c r="E62" s="22" t="s">
        <v>19</v>
      </c>
      <c r="F62" s="23">
        <f>G62+H62+I62+J62</f>
        <v>359.77563</v>
      </c>
      <c r="G62" s="29">
        <v>70.40244</v>
      </c>
      <c r="H62" s="29">
        <f>114.406-67.75581</f>
        <v>46.65019000000001</v>
      </c>
      <c r="I62" s="29">
        <v>118.982</v>
      </c>
      <c r="J62" s="29">
        <v>123.741</v>
      </c>
    </row>
    <row r="63" spans="1:10" ht="23.25" customHeight="1">
      <c r="A63" s="18"/>
      <c r="B63" s="11"/>
      <c r="C63" s="11"/>
      <c r="D63" s="19"/>
      <c r="E63" s="27" t="s">
        <v>20</v>
      </c>
      <c r="F63" s="23"/>
      <c r="G63" s="24"/>
      <c r="H63" s="24"/>
      <c r="I63" s="24"/>
      <c r="J63" s="26"/>
    </row>
    <row r="64" spans="1:10" ht="23.25" customHeight="1">
      <c r="A64" s="18" t="s">
        <v>41</v>
      </c>
      <c r="B64" s="11" t="s">
        <v>42</v>
      </c>
      <c r="C64" s="11" t="s">
        <v>14</v>
      </c>
      <c r="D64" s="19" t="s">
        <v>15</v>
      </c>
      <c r="E64" s="20" t="s">
        <v>16</v>
      </c>
      <c r="F64" s="28">
        <f>SUM(F65:F68)</f>
        <v>612.65348</v>
      </c>
      <c r="G64" s="28">
        <f>SUM(G65:G68)</f>
        <v>154.373</v>
      </c>
      <c r="H64" s="28">
        <f>SUM(H65:H68)</f>
        <v>151.63448</v>
      </c>
      <c r="I64" s="28">
        <f>SUM(I65:I68)</f>
        <v>153.323</v>
      </c>
      <c r="J64" s="28">
        <f>SUM(J65:J68)</f>
        <v>153.323</v>
      </c>
    </row>
    <row r="65" spans="1:10" ht="23.25" customHeight="1">
      <c r="A65" s="18"/>
      <c r="B65" s="11"/>
      <c r="C65" s="11"/>
      <c r="D65" s="19"/>
      <c r="E65" s="22" t="s">
        <v>17</v>
      </c>
      <c r="F65" s="23"/>
      <c r="G65" s="24"/>
      <c r="H65" s="24"/>
      <c r="I65" s="24"/>
      <c r="J65" s="24"/>
    </row>
    <row r="66" spans="1:10" ht="23.25" customHeight="1">
      <c r="A66" s="18"/>
      <c r="B66" s="11"/>
      <c r="C66" s="11"/>
      <c r="D66" s="19"/>
      <c r="E66" s="22" t="s">
        <v>18</v>
      </c>
      <c r="F66" s="23"/>
      <c r="G66" s="24"/>
      <c r="H66" s="24"/>
      <c r="I66" s="24"/>
      <c r="J66" s="24"/>
    </row>
    <row r="67" spans="1:10" ht="23.25" customHeight="1">
      <c r="A67" s="18"/>
      <c r="B67" s="11"/>
      <c r="C67" s="11"/>
      <c r="D67" s="19"/>
      <c r="E67" s="22" t="s">
        <v>19</v>
      </c>
      <c r="F67" s="23">
        <f>G67+H67+I67+J67</f>
        <v>612.65348</v>
      </c>
      <c r="G67" s="29">
        <v>154.373</v>
      </c>
      <c r="H67" s="29">
        <f>153.323-1.68852</f>
        <v>151.63448</v>
      </c>
      <c r="I67" s="29">
        <v>153.323</v>
      </c>
      <c r="J67" s="29">
        <v>153.323</v>
      </c>
    </row>
    <row r="68" spans="1:10" ht="23.25" customHeight="1">
      <c r="A68" s="18"/>
      <c r="B68" s="11"/>
      <c r="C68" s="11"/>
      <c r="D68" s="19"/>
      <c r="E68" s="27" t="s">
        <v>20</v>
      </c>
      <c r="F68" s="23"/>
      <c r="G68" s="24"/>
      <c r="H68" s="24"/>
      <c r="I68" s="24"/>
      <c r="J68" s="26"/>
    </row>
    <row r="69" spans="1:10" ht="23.25" customHeight="1">
      <c r="A69" s="18" t="s">
        <v>43</v>
      </c>
      <c r="B69" s="11" t="s">
        <v>44</v>
      </c>
      <c r="C69" s="11" t="s">
        <v>14</v>
      </c>
      <c r="D69" s="19" t="s">
        <v>15</v>
      </c>
      <c r="E69" s="20" t="s">
        <v>16</v>
      </c>
      <c r="F69" s="28">
        <f>SUM(F70:F73)</f>
        <v>393.55204</v>
      </c>
      <c r="G69" s="28">
        <f>SUM(G70:G73)</f>
        <v>21.86404</v>
      </c>
      <c r="H69" s="28">
        <f>SUM(H70:H73)</f>
        <v>0</v>
      </c>
      <c r="I69" s="28">
        <f>SUM(I70:I73)</f>
        <v>185.844</v>
      </c>
      <c r="J69" s="28">
        <f>SUM(J70:J73)</f>
        <v>185.844</v>
      </c>
    </row>
    <row r="70" spans="1:10" ht="23.25" customHeight="1">
      <c r="A70" s="18"/>
      <c r="B70" s="11"/>
      <c r="C70" s="11"/>
      <c r="D70" s="19"/>
      <c r="E70" s="22" t="s">
        <v>17</v>
      </c>
      <c r="F70" s="23"/>
      <c r="G70" s="24"/>
      <c r="H70" s="24"/>
      <c r="I70" s="24"/>
      <c r="J70" s="26"/>
    </row>
    <row r="71" spans="1:10" ht="23.25" customHeight="1">
      <c r="A71" s="18"/>
      <c r="B71" s="11"/>
      <c r="C71" s="11"/>
      <c r="D71" s="19"/>
      <c r="E71" s="22" t="s">
        <v>18</v>
      </c>
      <c r="F71" s="23"/>
      <c r="G71" s="24"/>
      <c r="H71" s="24"/>
      <c r="I71" s="24"/>
      <c r="J71" s="26"/>
    </row>
    <row r="72" spans="1:10" ht="23.25" customHeight="1">
      <c r="A72" s="18"/>
      <c r="B72" s="11"/>
      <c r="C72" s="11"/>
      <c r="D72" s="19"/>
      <c r="E72" s="22" t="s">
        <v>19</v>
      </c>
      <c r="F72" s="23">
        <f>G72+H72+I72+J72</f>
        <v>393.55204</v>
      </c>
      <c r="G72" s="29">
        <v>21.86404</v>
      </c>
      <c r="H72" s="29">
        <f>185.844-15-170.844</f>
        <v>0</v>
      </c>
      <c r="I72" s="29">
        <v>185.844</v>
      </c>
      <c r="J72" s="29">
        <v>185.844</v>
      </c>
    </row>
    <row r="73" spans="1:10" ht="23.25" customHeight="1">
      <c r="A73" s="18"/>
      <c r="B73" s="11"/>
      <c r="C73" s="11"/>
      <c r="D73" s="19"/>
      <c r="E73" s="27" t="s">
        <v>20</v>
      </c>
      <c r="F73" s="23"/>
      <c r="G73" s="24"/>
      <c r="H73" s="24"/>
      <c r="I73" s="24"/>
      <c r="J73" s="26"/>
    </row>
    <row r="74" spans="1:10" ht="23.25" customHeight="1">
      <c r="A74" s="18" t="s">
        <v>45</v>
      </c>
      <c r="B74" s="11" t="s">
        <v>46</v>
      </c>
      <c r="C74" s="11" t="s">
        <v>14</v>
      </c>
      <c r="D74" s="33" t="s">
        <v>15</v>
      </c>
      <c r="E74" s="20" t="s">
        <v>16</v>
      </c>
      <c r="F74" s="28">
        <f>SUM(F75:F78)</f>
        <v>919.7923999999999</v>
      </c>
      <c r="G74" s="34">
        <f>G77</f>
        <v>193.7244</v>
      </c>
      <c r="H74" s="35">
        <f>H77</f>
        <v>196.67199999999997</v>
      </c>
      <c r="I74" s="35">
        <f>I77</f>
        <v>264.698</v>
      </c>
      <c r="J74" s="35">
        <f>J77</f>
        <v>264.698</v>
      </c>
    </row>
    <row r="75" spans="1:10" ht="23.25" customHeight="1">
      <c r="A75" s="18"/>
      <c r="B75" s="11"/>
      <c r="C75" s="11"/>
      <c r="D75" s="33"/>
      <c r="E75" s="22" t="s">
        <v>17</v>
      </c>
      <c r="F75" s="23"/>
      <c r="G75" s="24"/>
      <c r="H75" s="25"/>
      <c r="I75" s="25"/>
      <c r="J75" s="26"/>
    </row>
    <row r="76" spans="1:10" ht="23.25" customHeight="1">
      <c r="A76" s="18"/>
      <c r="B76" s="11"/>
      <c r="C76" s="11"/>
      <c r="D76" s="33"/>
      <c r="E76" s="22" t="s">
        <v>18</v>
      </c>
      <c r="F76" s="23"/>
      <c r="G76" s="24"/>
      <c r="H76" s="25"/>
      <c r="I76" s="25"/>
      <c r="J76" s="26"/>
    </row>
    <row r="77" spans="1:10" ht="23.25" customHeight="1">
      <c r="A77" s="18"/>
      <c r="B77" s="11"/>
      <c r="C77" s="11"/>
      <c r="D77" s="33"/>
      <c r="E77" s="22" t="s">
        <v>19</v>
      </c>
      <c r="F77" s="23">
        <f>G77+H77+I77+J77</f>
        <v>919.7923999999999</v>
      </c>
      <c r="G77" s="36">
        <v>193.7244</v>
      </c>
      <c r="H77" s="36">
        <f>264.698-68.026</f>
        <v>196.67199999999997</v>
      </c>
      <c r="I77" s="36">
        <v>264.698</v>
      </c>
      <c r="J77" s="36">
        <v>264.698</v>
      </c>
    </row>
    <row r="78" spans="1:10" ht="23.25" customHeight="1">
      <c r="A78" s="18"/>
      <c r="B78" s="11"/>
      <c r="C78" s="11"/>
      <c r="D78" s="33"/>
      <c r="E78" s="27" t="s">
        <v>20</v>
      </c>
      <c r="F78" s="23"/>
      <c r="G78" s="24"/>
      <c r="H78" s="25"/>
      <c r="I78" s="25"/>
      <c r="J78" s="26"/>
    </row>
    <row r="79" spans="1:10" ht="23.25" customHeight="1">
      <c r="A79" s="18" t="s">
        <v>47</v>
      </c>
      <c r="B79" s="11" t="s">
        <v>48</v>
      </c>
      <c r="C79" s="11" t="s">
        <v>14</v>
      </c>
      <c r="D79" s="11" t="s">
        <v>15</v>
      </c>
      <c r="E79" s="20" t="s">
        <v>16</v>
      </c>
      <c r="F79" s="37">
        <f>F80+F81+F82+F83</f>
        <v>0</v>
      </c>
      <c r="G79" s="28">
        <f>SUM(G80:G83)</f>
        <v>0</v>
      </c>
      <c r="H79" s="28">
        <f>SUM(H80:H83)</f>
        <v>0</v>
      </c>
      <c r="I79" s="28">
        <f>SUM(I80:I83)</f>
        <v>0</v>
      </c>
      <c r="J79" s="28">
        <f>SUM(J80:J83)</f>
        <v>0</v>
      </c>
    </row>
    <row r="80" spans="1:10" ht="23.25" customHeight="1">
      <c r="A80" s="18"/>
      <c r="B80" s="11"/>
      <c r="C80" s="11"/>
      <c r="D80" s="11"/>
      <c r="E80" s="22" t="s">
        <v>17</v>
      </c>
      <c r="F80" s="38"/>
      <c r="G80" s="24"/>
      <c r="H80" s="25"/>
      <c r="I80" s="25"/>
      <c r="J80" s="26"/>
    </row>
    <row r="81" spans="1:10" ht="23.25" customHeight="1">
      <c r="A81" s="18"/>
      <c r="B81" s="11"/>
      <c r="C81" s="11"/>
      <c r="D81" s="11"/>
      <c r="E81" s="22" t="s">
        <v>18</v>
      </c>
      <c r="F81" s="39"/>
      <c r="G81" s="24"/>
      <c r="H81" s="25"/>
      <c r="I81" s="25"/>
      <c r="J81" s="26"/>
    </row>
    <row r="82" spans="1:10" ht="23.25" customHeight="1">
      <c r="A82" s="18"/>
      <c r="B82" s="11"/>
      <c r="C82" s="11"/>
      <c r="D82" s="11"/>
      <c r="E82" s="22" t="s">
        <v>19</v>
      </c>
      <c r="F82" s="23">
        <f>G82+H82+I82+J82</f>
        <v>0</v>
      </c>
      <c r="G82" s="29">
        <v>0</v>
      </c>
      <c r="H82" s="29">
        <v>0</v>
      </c>
      <c r="I82" s="29">
        <v>0</v>
      </c>
      <c r="J82" s="29">
        <v>0</v>
      </c>
    </row>
    <row r="83" spans="1:10" ht="23.25" customHeight="1">
      <c r="A83" s="18"/>
      <c r="B83" s="11"/>
      <c r="C83" s="11"/>
      <c r="D83" s="11"/>
      <c r="E83" s="27" t="s">
        <v>20</v>
      </c>
      <c r="F83" s="39"/>
      <c r="G83" s="24"/>
      <c r="H83" s="25"/>
      <c r="I83" s="25"/>
      <c r="J83" s="26"/>
    </row>
    <row r="84" spans="1:10" ht="23.25" customHeight="1">
      <c r="A84" s="18" t="s">
        <v>49</v>
      </c>
      <c r="B84" s="11" t="s">
        <v>50</v>
      </c>
      <c r="C84" s="11" t="s">
        <v>31</v>
      </c>
      <c r="D84" s="11" t="s">
        <v>15</v>
      </c>
      <c r="E84" s="20" t="s">
        <v>16</v>
      </c>
      <c r="F84" s="28">
        <f>F85+F86+F87+F88</f>
        <v>980.4844</v>
      </c>
      <c r="G84" s="28">
        <f>G87</f>
        <v>980.4844</v>
      </c>
      <c r="H84" s="28">
        <f>H87</f>
        <v>0</v>
      </c>
      <c r="I84" s="28">
        <f>I87</f>
        <v>0</v>
      </c>
      <c r="J84" s="28">
        <f>J87</f>
        <v>0</v>
      </c>
    </row>
    <row r="85" spans="1:10" ht="23.25" customHeight="1">
      <c r="A85" s="18"/>
      <c r="B85" s="11"/>
      <c r="C85" s="11"/>
      <c r="D85" s="11"/>
      <c r="E85" s="22" t="s">
        <v>17</v>
      </c>
      <c r="F85" s="38"/>
      <c r="G85" s="29"/>
      <c r="H85" s="29"/>
      <c r="I85" s="29"/>
      <c r="J85" s="26"/>
    </row>
    <row r="86" spans="1:10" ht="23.25" customHeight="1">
      <c r="A86" s="18"/>
      <c r="B86" s="11"/>
      <c r="C86" s="11"/>
      <c r="D86" s="11"/>
      <c r="E86" s="22" t="s">
        <v>18</v>
      </c>
      <c r="F86" s="39"/>
      <c r="G86" s="29"/>
      <c r="H86" s="29"/>
      <c r="I86" s="29"/>
      <c r="J86" s="26"/>
    </row>
    <row r="87" spans="1:10" ht="23.25" customHeight="1">
      <c r="A87" s="18"/>
      <c r="B87" s="11"/>
      <c r="C87" s="11"/>
      <c r="D87" s="11"/>
      <c r="E87" s="22" t="s">
        <v>19</v>
      </c>
      <c r="F87" s="23">
        <f>G87+H87+I87+J87</f>
        <v>980.4844</v>
      </c>
      <c r="G87" s="29">
        <v>980.4844</v>
      </c>
      <c r="H87" s="29">
        <f>594.959-180-360.4-54.559</f>
        <v>0</v>
      </c>
      <c r="I87" s="29">
        <v>0</v>
      </c>
      <c r="J87" s="29">
        <v>0</v>
      </c>
    </row>
    <row r="88" spans="1:10" ht="36.75" customHeight="1">
      <c r="A88" s="18"/>
      <c r="B88" s="11"/>
      <c r="C88" s="11"/>
      <c r="D88" s="11"/>
      <c r="E88" s="27" t="s">
        <v>20</v>
      </c>
      <c r="F88" s="39"/>
      <c r="G88" s="24"/>
      <c r="H88" s="24"/>
      <c r="I88" s="24"/>
      <c r="J88" s="26"/>
    </row>
    <row r="89" spans="1:10" ht="23.25" customHeight="1">
      <c r="A89" s="18" t="s">
        <v>51</v>
      </c>
      <c r="B89" s="27" t="s">
        <v>52</v>
      </c>
      <c r="C89" s="11" t="s">
        <v>14</v>
      </c>
      <c r="D89" s="11" t="s">
        <v>15</v>
      </c>
      <c r="E89" s="20" t="s">
        <v>16</v>
      </c>
      <c r="F89" s="37">
        <f>F90+F91+F92+F93</f>
        <v>3661.0009600000003</v>
      </c>
      <c r="G89" s="37">
        <f>G90+G91+G92+G93</f>
        <v>961.14259</v>
      </c>
      <c r="H89" s="37">
        <f>H90+H91+H92+H93</f>
        <v>870.65637</v>
      </c>
      <c r="I89" s="37">
        <f>I90+I91+I92+I93</f>
        <v>914.601</v>
      </c>
      <c r="J89" s="37">
        <f>J90+J91+J92+J93</f>
        <v>914.601</v>
      </c>
    </row>
    <row r="90" spans="1:10" ht="23.25" customHeight="1">
      <c r="A90" s="18"/>
      <c r="B90" s="27"/>
      <c r="C90" s="11"/>
      <c r="D90" s="11"/>
      <c r="E90" s="22" t="s">
        <v>17</v>
      </c>
      <c r="F90" s="38"/>
      <c r="G90" s="24"/>
      <c r="H90" s="25"/>
      <c r="I90" s="25"/>
      <c r="J90" s="26"/>
    </row>
    <row r="91" spans="1:10" ht="23.25" customHeight="1">
      <c r="A91" s="18"/>
      <c r="B91" s="27"/>
      <c r="C91" s="11"/>
      <c r="D91" s="11"/>
      <c r="E91" s="22" t="s">
        <v>18</v>
      </c>
      <c r="F91" s="39"/>
      <c r="G91" s="24"/>
      <c r="H91" s="25"/>
      <c r="I91" s="25"/>
      <c r="J91" s="26"/>
    </row>
    <row r="92" spans="1:10" ht="23.25" customHeight="1">
      <c r="A92" s="18"/>
      <c r="B92" s="27"/>
      <c r="C92" s="11"/>
      <c r="D92" s="11"/>
      <c r="E92" s="40" t="s">
        <v>19</v>
      </c>
      <c r="F92" s="23">
        <f>G92+H92+I92+J92</f>
        <v>3661.0009600000003</v>
      </c>
      <c r="G92" s="29">
        <v>961.14259</v>
      </c>
      <c r="H92" s="29">
        <f>914.601-43.94463</f>
        <v>870.65637</v>
      </c>
      <c r="I92" s="29">
        <v>914.601</v>
      </c>
      <c r="J92" s="29">
        <v>914.601</v>
      </c>
    </row>
    <row r="93" spans="1:10" ht="37.5" customHeight="1">
      <c r="A93" s="18"/>
      <c r="B93" s="27"/>
      <c r="C93" s="11"/>
      <c r="D93" s="11"/>
      <c r="E93" s="27" t="s">
        <v>20</v>
      </c>
      <c r="F93" s="39"/>
      <c r="G93" s="24"/>
      <c r="H93" s="25"/>
      <c r="I93" s="25"/>
      <c r="J93" s="26"/>
    </row>
    <row r="94" spans="1:10" ht="23.25" customHeight="1">
      <c r="A94" s="11" t="s">
        <v>53</v>
      </c>
      <c r="B94" s="41" t="s">
        <v>54</v>
      </c>
      <c r="C94" s="11" t="s">
        <v>14</v>
      </c>
      <c r="D94" s="11" t="s">
        <v>15</v>
      </c>
      <c r="E94" s="20" t="s">
        <v>16</v>
      </c>
      <c r="F94" s="37">
        <f>F95+F96+F97+F98</f>
        <v>687.0551399999999</v>
      </c>
      <c r="G94" s="37">
        <f>G95+G96+G97+G98</f>
        <v>161.16527</v>
      </c>
      <c r="H94" s="37">
        <f>H95+H96+H97+H98</f>
        <v>146.26987</v>
      </c>
      <c r="I94" s="37">
        <f>I95+I96+I97+I98</f>
        <v>189.81</v>
      </c>
      <c r="J94" s="37">
        <f>J95+J96+J97+J98</f>
        <v>189.81</v>
      </c>
    </row>
    <row r="95" spans="1:10" ht="23.25" customHeight="1">
      <c r="A95" s="11"/>
      <c r="B95" s="41"/>
      <c r="C95" s="11"/>
      <c r="D95" s="11"/>
      <c r="E95" s="22" t="s">
        <v>17</v>
      </c>
      <c r="F95" s="39"/>
      <c r="G95" s="24"/>
      <c r="H95" s="25"/>
      <c r="I95" s="25"/>
      <c r="J95" s="26"/>
    </row>
    <row r="96" spans="1:10" ht="23.25" customHeight="1">
      <c r="A96" s="11"/>
      <c r="B96" s="41"/>
      <c r="C96" s="11"/>
      <c r="D96" s="11"/>
      <c r="E96" s="22" t="s">
        <v>18</v>
      </c>
      <c r="F96" s="39"/>
      <c r="G96" s="24"/>
      <c r="H96" s="25"/>
      <c r="I96" s="25"/>
      <c r="J96" s="26"/>
    </row>
    <row r="97" spans="1:10" ht="23.25" customHeight="1">
      <c r="A97" s="11"/>
      <c r="B97" s="41"/>
      <c r="C97" s="11"/>
      <c r="D97" s="11"/>
      <c r="E97" s="40" t="s">
        <v>19</v>
      </c>
      <c r="F97" s="23">
        <f>G97+H97+I97+J97</f>
        <v>687.0551399999999</v>
      </c>
      <c r="G97" s="29">
        <v>161.16527</v>
      </c>
      <c r="H97" s="29">
        <f>189.81-43.54013</f>
        <v>146.26987</v>
      </c>
      <c r="I97" s="29">
        <v>189.81</v>
      </c>
      <c r="J97" s="29">
        <v>189.81</v>
      </c>
    </row>
    <row r="98" spans="1:10" ht="31.5" customHeight="1">
      <c r="A98" s="11"/>
      <c r="B98" s="41"/>
      <c r="C98" s="11"/>
      <c r="D98" s="11"/>
      <c r="E98" s="27" t="s">
        <v>20</v>
      </c>
      <c r="F98" s="39"/>
      <c r="G98" s="24"/>
      <c r="H98" s="25"/>
      <c r="I98" s="25"/>
      <c r="J98" s="26"/>
    </row>
    <row r="99" spans="1:10" ht="31.5" customHeight="1">
      <c r="A99" s="11" t="s">
        <v>55</v>
      </c>
      <c r="B99" s="11" t="s">
        <v>56</v>
      </c>
      <c r="C99" s="11" t="s">
        <v>10</v>
      </c>
      <c r="D99" s="11" t="s">
        <v>15</v>
      </c>
      <c r="E99" s="20" t="s">
        <v>16</v>
      </c>
      <c r="F99" s="37">
        <f>F100+F101+F102+F103</f>
        <v>461.14133999999996</v>
      </c>
      <c r="G99" s="37">
        <f>G100+G101+G102+G103</f>
        <v>0</v>
      </c>
      <c r="H99" s="37">
        <f>H100+H101+H102+H103</f>
        <v>461.14133999999996</v>
      </c>
      <c r="I99" s="37">
        <f>I100+I101+I102+I103</f>
        <v>0</v>
      </c>
      <c r="J99" s="37">
        <f>J100+J101+J102+J103</f>
        <v>0</v>
      </c>
    </row>
    <row r="100" spans="1:10" ht="31.5" customHeight="1">
      <c r="A100" s="11"/>
      <c r="B100" s="11"/>
      <c r="C100" s="11"/>
      <c r="D100" s="11"/>
      <c r="E100" s="22" t="s">
        <v>17</v>
      </c>
      <c r="F100" s="42"/>
      <c r="G100" s="43"/>
      <c r="H100" s="44"/>
      <c r="I100" s="44"/>
      <c r="J100" s="45"/>
    </row>
    <row r="101" spans="1:10" ht="31.5" customHeight="1">
      <c r="A101" s="11"/>
      <c r="B101" s="11"/>
      <c r="C101" s="11"/>
      <c r="D101" s="11"/>
      <c r="E101" s="22" t="s">
        <v>18</v>
      </c>
      <c r="F101" s="42"/>
      <c r="G101" s="43"/>
      <c r="H101" s="44"/>
      <c r="I101" s="44"/>
      <c r="J101" s="45"/>
    </row>
    <row r="102" spans="1:10" ht="31.5" customHeight="1">
      <c r="A102" s="11"/>
      <c r="B102" s="11"/>
      <c r="C102" s="11"/>
      <c r="D102" s="11"/>
      <c r="E102" s="40" t="s">
        <v>19</v>
      </c>
      <c r="F102" s="36">
        <f>G102+H102+I102+J102</f>
        <v>461.14133999999996</v>
      </c>
      <c r="G102" s="36">
        <v>0</v>
      </c>
      <c r="H102" s="36">
        <f>180+360.4-53.53879-3.40987-22.31</f>
        <v>461.14133999999996</v>
      </c>
      <c r="I102" s="32">
        <v>0</v>
      </c>
      <c r="J102" s="32">
        <v>0</v>
      </c>
    </row>
    <row r="103" spans="1:10" ht="31.5" customHeight="1">
      <c r="A103" s="11"/>
      <c r="B103" s="11"/>
      <c r="C103" s="11"/>
      <c r="D103" s="11"/>
      <c r="E103" s="27" t="s">
        <v>20</v>
      </c>
      <c r="F103" s="42"/>
      <c r="G103" s="43"/>
      <c r="H103" s="44"/>
      <c r="I103" s="44"/>
      <c r="J103" s="45"/>
    </row>
    <row r="104" spans="1:10" ht="23.25" customHeight="1">
      <c r="A104" s="18">
        <v>2</v>
      </c>
      <c r="B104" s="11" t="s">
        <v>57</v>
      </c>
      <c r="C104" s="11" t="s">
        <v>14</v>
      </c>
      <c r="D104" s="19" t="s">
        <v>15</v>
      </c>
      <c r="E104" s="20" t="s">
        <v>16</v>
      </c>
      <c r="F104" s="21">
        <f>F105+F106+F107+F108</f>
        <v>1999.807</v>
      </c>
      <c r="G104" s="21">
        <f>G105+G106+G107+G108</f>
        <v>499.977</v>
      </c>
      <c r="H104" s="21">
        <f>H105+H106+H107+H108</f>
        <v>499.83</v>
      </c>
      <c r="I104" s="21">
        <f>I105+I106+I107+I108</f>
        <v>500</v>
      </c>
      <c r="J104" s="21">
        <f>J105+J106+J107+J108</f>
        <v>500</v>
      </c>
    </row>
    <row r="105" spans="1:10" ht="23.25" customHeight="1">
      <c r="A105" s="18"/>
      <c r="B105" s="11"/>
      <c r="C105" s="11"/>
      <c r="D105" s="19"/>
      <c r="E105" s="22" t="s">
        <v>17</v>
      </c>
      <c r="F105" s="23"/>
      <c r="G105" s="24"/>
      <c r="H105" s="24"/>
      <c r="I105" s="24"/>
      <c r="J105" s="26"/>
    </row>
    <row r="106" spans="1:10" ht="23.25" customHeight="1">
      <c r="A106" s="18"/>
      <c r="B106" s="11"/>
      <c r="C106" s="11"/>
      <c r="D106" s="19"/>
      <c r="E106" s="22" t="s">
        <v>18</v>
      </c>
      <c r="F106" s="23"/>
      <c r="G106" s="24"/>
      <c r="H106" s="24"/>
      <c r="I106" s="24"/>
      <c r="J106" s="26"/>
    </row>
    <row r="107" spans="1:10" ht="23.25" customHeight="1">
      <c r="A107" s="18"/>
      <c r="B107" s="11"/>
      <c r="C107" s="11"/>
      <c r="D107" s="19"/>
      <c r="E107" s="22" t="s">
        <v>19</v>
      </c>
      <c r="F107" s="23">
        <f>F112</f>
        <v>1999.807</v>
      </c>
      <c r="G107" s="23">
        <f>G112</f>
        <v>499.977</v>
      </c>
      <c r="H107" s="23">
        <f>H112</f>
        <v>499.83</v>
      </c>
      <c r="I107" s="23">
        <f>I112</f>
        <v>500</v>
      </c>
      <c r="J107" s="23">
        <f>J112</f>
        <v>500</v>
      </c>
    </row>
    <row r="108" spans="1:10" ht="23.25" customHeight="1">
      <c r="A108" s="18"/>
      <c r="B108" s="11"/>
      <c r="C108" s="11"/>
      <c r="D108" s="19"/>
      <c r="E108" s="27" t="s">
        <v>20</v>
      </c>
      <c r="F108" s="23"/>
      <c r="G108" s="24"/>
      <c r="H108" s="24"/>
      <c r="I108" s="24"/>
      <c r="J108" s="26"/>
    </row>
    <row r="109" spans="1:10" ht="23.25" customHeight="1">
      <c r="A109" s="18" t="s">
        <v>58</v>
      </c>
      <c r="B109" s="11" t="s">
        <v>59</v>
      </c>
      <c r="C109" s="11" t="s">
        <v>14</v>
      </c>
      <c r="D109" s="19" t="s">
        <v>15</v>
      </c>
      <c r="E109" s="20" t="s">
        <v>16</v>
      </c>
      <c r="F109" s="28">
        <f>F113+F112+F111+F110</f>
        <v>1999.807</v>
      </c>
      <c r="G109" s="28">
        <f>G113+G112+G111+G110</f>
        <v>499.977</v>
      </c>
      <c r="H109" s="28">
        <f>H113+H112+H111+H110</f>
        <v>499.83</v>
      </c>
      <c r="I109" s="28">
        <f>I113+I112+I111+I110</f>
        <v>500</v>
      </c>
      <c r="J109" s="28">
        <f>J113+J112+J111+J110</f>
        <v>500</v>
      </c>
    </row>
    <row r="110" spans="1:10" ht="23.25" customHeight="1">
      <c r="A110" s="18"/>
      <c r="B110" s="11"/>
      <c r="C110" s="11"/>
      <c r="D110" s="19"/>
      <c r="E110" s="22" t="s">
        <v>17</v>
      </c>
      <c r="F110" s="23"/>
      <c r="G110" s="24"/>
      <c r="H110" s="24"/>
      <c r="I110" s="24"/>
      <c r="J110" s="26"/>
    </row>
    <row r="111" spans="1:10" ht="23.25" customHeight="1">
      <c r="A111" s="18"/>
      <c r="B111" s="11"/>
      <c r="C111" s="11"/>
      <c r="D111" s="19"/>
      <c r="E111" s="22" t="s">
        <v>18</v>
      </c>
      <c r="F111" s="23"/>
      <c r="G111" s="24"/>
      <c r="H111" s="25"/>
      <c r="I111" s="25"/>
      <c r="J111" s="26"/>
    </row>
    <row r="112" spans="1:10" ht="23.25" customHeight="1">
      <c r="A112" s="18"/>
      <c r="B112" s="11"/>
      <c r="C112" s="11"/>
      <c r="D112" s="19"/>
      <c r="E112" s="22" t="s">
        <v>19</v>
      </c>
      <c r="F112" s="23">
        <f>G112+H112+I112+J112</f>
        <v>1999.807</v>
      </c>
      <c r="G112" s="29">
        <v>499.977</v>
      </c>
      <c r="H112" s="29">
        <f>500-0.17</f>
        <v>499.83</v>
      </c>
      <c r="I112" s="29">
        <v>500</v>
      </c>
      <c r="J112" s="29">
        <v>500</v>
      </c>
    </row>
    <row r="113" spans="1:10" ht="32.25" customHeight="1">
      <c r="A113" s="18"/>
      <c r="B113" s="11"/>
      <c r="C113" s="11"/>
      <c r="D113" s="19"/>
      <c r="E113" s="27" t="s">
        <v>20</v>
      </c>
      <c r="F113" s="46"/>
      <c r="G113" s="24"/>
      <c r="H113" s="25"/>
      <c r="I113" s="25"/>
      <c r="J113" s="26"/>
    </row>
    <row r="114" spans="1:10" ht="23.25" customHeight="1">
      <c r="A114" s="18">
        <v>3</v>
      </c>
      <c r="B114" s="11" t="s">
        <v>60</v>
      </c>
      <c r="C114" s="11" t="s">
        <v>14</v>
      </c>
      <c r="D114" s="11" t="s">
        <v>61</v>
      </c>
      <c r="E114" s="20" t="s">
        <v>16</v>
      </c>
      <c r="F114" s="21">
        <f>F115+F116+F117+F118</f>
        <v>5090.229</v>
      </c>
      <c r="G114" s="21">
        <f>G115+G116+G117+G118</f>
        <v>1224.313</v>
      </c>
      <c r="H114" s="21">
        <f>H115+H116+H117+H118</f>
        <v>2897.0660000000007</v>
      </c>
      <c r="I114" s="21">
        <f>I115+I116+I117+I118</f>
        <v>621.9</v>
      </c>
      <c r="J114" s="21">
        <f>J115+J116+J117+J118</f>
        <v>346.95</v>
      </c>
    </row>
    <row r="115" spans="1:10" ht="18" customHeight="1">
      <c r="A115" s="18"/>
      <c r="B115" s="11"/>
      <c r="C115" s="11"/>
      <c r="D115" s="11"/>
      <c r="E115" s="22" t="s">
        <v>17</v>
      </c>
      <c r="F115" s="23"/>
      <c r="G115" s="24"/>
      <c r="H115" s="24"/>
      <c r="I115" s="24"/>
      <c r="J115" s="26"/>
    </row>
    <row r="116" spans="1:10" ht="18" customHeight="1">
      <c r="A116" s="18"/>
      <c r="B116" s="11"/>
      <c r="C116" s="11"/>
      <c r="D116" s="11"/>
      <c r="E116" s="22" t="s">
        <v>18</v>
      </c>
      <c r="F116" s="23"/>
      <c r="G116" s="24"/>
      <c r="H116" s="24"/>
      <c r="I116" s="24"/>
      <c r="J116" s="26"/>
    </row>
    <row r="117" spans="1:10" ht="18" customHeight="1">
      <c r="A117" s="18"/>
      <c r="B117" s="11"/>
      <c r="C117" s="11"/>
      <c r="D117" s="11"/>
      <c r="E117" s="22" t="s">
        <v>19</v>
      </c>
      <c r="F117" s="23">
        <f>G117+H117+I117+J117</f>
        <v>5090.229</v>
      </c>
      <c r="G117" s="29">
        <f>G122</f>
        <v>1224.313</v>
      </c>
      <c r="H117" s="29">
        <f>H122</f>
        <v>2897.0660000000007</v>
      </c>
      <c r="I117" s="29">
        <f>I122</f>
        <v>621.9</v>
      </c>
      <c r="J117" s="29">
        <f>J122</f>
        <v>346.95</v>
      </c>
    </row>
    <row r="118" spans="1:10" ht="128.25" customHeight="1">
      <c r="A118" s="18"/>
      <c r="B118" s="11"/>
      <c r="C118" s="11"/>
      <c r="D118" s="11"/>
      <c r="E118" s="27" t="s">
        <v>20</v>
      </c>
      <c r="F118" s="23"/>
      <c r="G118" s="24"/>
      <c r="H118" s="24"/>
      <c r="I118" s="24"/>
      <c r="J118" s="26"/>
    </row>
    <row r="119" spans="1:10" ht="23.25" customHeight="1">
      <c r="A119" s="18" t="s">
        <v>62</v>
      </c>
      <c r="B119" s="11" t="s">
        <v>63</v>
      </c>
      <c r="C119" s="11" t="s">
        <v>14</v>
      </c>
      <c r="D119" s="11" t="s">
        <v>61</v>
      </c>
      <c r="E119" s="20" t="s">
        <v>16</v>
      </c>
      <c r="F119" s="21">
        <f>F120+F121+F122+F123</f>
        <v>5090.229</v>
      </c>
      <c r="G119" s="21">
        <f>G120+G121+G122+G123</f>
        <v>1224.313</v>
      </c>
      <c r="H119" s="21">
        <f>H120+H121+H122+H123</f>
        <v>2897.0660000000007</v>
      </c>
      <c r="I119" s="21">
        <f>I120+I121+I122+I123</f>
        <v>621.9</v>
      </c>
      <c r="J119" s="21">
        <f>J120+J121+J122+J123</f>
        <v>346.95</v>
      </c>
    </row>
    <row r="120" spans="1:10" ht="23.25" customHeight="1">
      <c r="A120" s="18"/>
      <c r="B120" s="11"/>
      <c r="C120" s="11"/>
      <c r="D120" s="11"/>
      <c r="E120" s="22" t="s">
        <v>17</v>
      </c>
      <c r="F120" s="23"/>
      <c r="G120" s="24"/>
      <c r="H120" s="24"/>
      <c r="I120" s="24"/>
      <c r="J120" s="26"/>
    </row>
    <row r="121" spans="1:10" ht="23.25" customHeight="1">
      <c r="A121" s="18"/>
      <c r="B121" s="11"/>
      <c r="C121" s="11"/>
      <c r="D121" s="11"/>
      <c r="E121" s="22" t="s">
        <v>18</v>
      </c>
      <c r="F121" s="23"/>
      <c r="G121" s="24"/>
      <c r="H121" s="24"/>
      <c r="I121" s="24"/>
      <c r="J121" s="26"/>
    </row>
    <row r="122" spans="1:11" ht="23.25" customHeight="1">
      <c r="A122" s="18"/>
      <c r="B122" s="11"/>
      <c r="C122" s="11"/>
      <c r="D122" s="11"/>
      <c r="E122" s="22" t="s">
        <v>19</v>
      </c>
      <c r="F122" s="23">
        <f>G122+H122+I122+J122</f>
        <v>5090.229</v>
      </c>
      <c r="G122" s="29">
        <v>1224.313</v>
      </c>
      <c r="H122" s="29">
        <f>50.112+2275.233+300+260.9-4.305+15.126</f>
        <v>2897.0660000000007</v>
      </c>
      <c r="I122" s="29">
        <f>621.9</f>
        <v>621.9</v>
      </c>
      <c r="J122" s="29">
        <f>346.95</f>
        <v>346.95</v>
      </c>
      <c r="K122" s="26" t="s">
        <v>64</v>
      </c>
    </row>
    <row r="123" spans="1:10" ht="114.75" customHeight="1">
      <c r="A123" s="18"/>
      <c r="B123" s="11"/>
      <c r="C123" s="11"/>
      <c r="D123" s="11"/>
      <c r="E123" s="27" t="s">
        <v>20</v>
      </c>
      <c r="F123" s="46"/>
      <c r="G123" s="24"/>
      <c r="H123" s="25"/>
      <c r="I123" s="25"/>
      <c r="J123" s="26"/>
    </row>
    <row r="124" spans="1:10" ht="23.25" customHeight="1">
      <c r="A124" s="18">
        <v>4</v>
      </c>
      <c r="B124" s="11" t="s">
        <v>65</v>
      </c>
      <c r="C124" s="11" t="s">
        <v>14</v>
      </c>
      <c r="D124" s="11" t="s">
        <v>15</v>
      </c>
      <c r="E124" s="20" t="s">
        <v>16</v>
      </c>
      <c r="F124" s="21">
        <f>F125+F126+F127</f>
        <v>1570077.4364</v>
      </c>
      <c r="G124" s="28">
        <f>SUM(G125:G128)</f>
        <v>420828.63894</v>
      </c>
      <c r="H124" s="28">
        <f>SUM(H125:H128)</f>
        <v>456639.85046</v>
      </c>
      <c r="I124" s="28">
        <f>SUM(I125:I128)</f>
        <v>344774.327</v>
      </c>
      <c r="J124" s="28">
        <f>SUM(J125:J128)</f>
        <v>347834.62000000005</v>
      </c>
    </row>
    <row r="125" spans="1:10" ht="23.25" customHeight="1">
      <c r="A125" s="18"/>
      <c r="B125" s="11"/>
      <c r="C125" s="11"/>
      <c r="D125" s="11"/>
      <c r="E125" s="22" t="s">
        <v>17</v>
      </c>
      <c r="F125" s="47">
        <f aca="true" t="shared" si="0" ref="F125:F127">G125+H125+I125+J125</f>
        <v>121170.00357999999</v>
      </c>
      <c r="G125" s="47">
        <v>51392.92243</v>
      </c>
      <c r="H125" s="47">
        <f>H165+H175+H180+H190</f>
        <v>48796.01915</v>
      </c>
      <c r="I125" s="47">
        <f>I165+I175+I180+I190</f>
        <v>10284.836</v>
      </c>
      <c r="J125" s="47">
        <f>J165+J175+J180+J190</f>
        <v>10696.226</v>
      </c>
    </row>
    <row r="126" spans="1:10" ht="23.25" customHeight="1">
      <c r="A126" s="18"/>
      <c r="B126" s="11"/>
      <c r="C126" s="11"/>
      <c r="D126" s="11"/>
      <c r="E126" s="22" t="s">
        <v>18</v>
      </c>
      <c r="F126" s="47">
        <f t="shared" si="0"/>
        <v>1448634.08182</v>
      </c>
      <c r="G126" s="47">
        <v>369258.00551</v>
      </c>
      <c r="H126" s="47">
        <f>H136+H141+H146+H151+H156+H161+H171+H186+H191</f>
        <v>407748.19130999997</v>
      </c>
      <c r="I126" s="47">
        <f>I136+I141+I146+I151+I156+I161+I171+I186+I191</f>
        <v>334489.491</v>
      </c>
      <c r="J126" s="47">
        <f>J136+J141+J146+J151+J156+J161+J171+J186+J191</f>
        <v>337138.39400000003</v>
      </c>
    </row>
    <row r="127" spans="1:10" ht="23.25" customHeight="1">
      <c r="A127" s="18"/>
      <c r="B127" s="11"/>
      <c r="C127" s="11"/>
      <c r="D127" s="11"/>
      <c r="E127" s="22" t="s">
        <v>19</v>
      </c>
      <c r="F127" s="47">
        <f t="shared" si="0"/>
        <v>273.351</v>
      </c>
      <c r="G127" s="47">
        <f>G137+G142+G147+G152+G162+G172+G187+G192+G157</f>
        <v>177.711</v>
      </c>
      <c r="H127" s="47">
        <f>H137+H142+H147+H152+H162+H172+H187+H192+H157</f>
        <v>95.63999999999999</v>
      </c>
      <c r="I127" s="47">
        <f>I137+I142+I147+I152+I162+I172+I187+I192+I157</f>
        <v>0</v>
      </c>
      <c r="J127" s="47">
        <f>J137+J142+J147+J152+J162+J172+J187+J192+J157</f>
        <v>0</v>
      </c>
    </row>
    <row r="128" spans="1:10" ht="33" customHeight="1">
      <c r="A128" s="18"/>
      <c r="B128" s="11"/>
      <c r="C128" s="11"/>
      <c r="D128" s="11"/>
      <c r="E128" s="27" t="s">
        <v>20</v>
      </c>
      <c r="F128" s="23"/>
      <c r="G128" s="24"/>
      <c r="H128" s="25"/>
      <c r="I128" s="25"/>
      <c r="J128" s="25"/>
    </row>
    <row r="129" spans="1:10" ht="23.25" customHeight="1">
      <c r="A129" s="18" t="s">
        <v>66</v>
      </c>
      <c r="B129" s="11" t="s">
        <v>67</v>
      </c>
      <c r="C129" s="11" t="s">
        <v>14</v>
      </c>
      <c r="D129" s="11" t="s">
        <v>15</v>
      </c>
      <c r="E129" s="20" t="s">
        <v>16</v>
      </c>
      <c r="F129" s="28">
        <f>F139+F134</f>
        <v>104470.48300000001</v>
      </c>
      <c r="G129" s="28">
        <f>SUM(G130:G133)</f>
        <v>26226.994</v>
      </c>
      <c r="H129" s="28">
        <f>SUM(H130:H133)</f>
        <v>26144.923000000003</v>
      </c>
      <c r="I129" s="28">
        <f>SUM(I130:I133)</f>
        <v>26049.283</v>
      </c>
      <c r="J129" s="28">
        <f>SUM(J130:J133)</f>
        <v>26049.283</v>
      </c>
    </row>
    <row r="130" spans="1:10" ht="23.25" customHeight="1">
      <c r="A130" s="18"/>
      <c r="B130" s="11"/>
      <c r="C130" s="11"/>
      <c r="D130" s="11"/>
      <c r="E130" s="22" t="s">
        <v>17</v>
      </c>
      <c r="F130" s="21"/>
      <c r="G130" s="24"/>
      <c r="H130" s="24"/>
      <c r="I130" s="24"/>
      <c r="J130" s="26"/>
    </row>
    <row r="131" spans="1:10" ht="23.25" customHeight="1">
      <c r="A131" s="18"/>
      <c r="B131" s="11"/>
      <c r="C131" s="11"/>
      <c r="D131" s="11"/>
      <c r="E131" s="22" t="s">
        <v>18</v>
      </c>
      <c r="F131" s="23">
        <f aca="true" t="shared" si="1" ref="F131:F132">G131+H131+I131+J131</f>
        <v>104197.132</v>
      </c>
      <c r="G131" s="23">
        <f>G136+G141</f>
        <v>26049.283</v>
      </c>
      <c r="H131" s="23">
        <f>H136+H141</f>
        <v>26049.283000000003</v>
      </c>
      <c r="I131" s="23">
        <f>I136+I141</f>
        <v>26049.283</v>
      </c>
      <c r="J131" s="23">
        <f>J136+J141</f>
        <v>26049.283</v>
      </c>
    </row>
    <row r="132" spans="1:10" ht="23.25" customHeight="1">
      <c r="A132" s="18"/>
      <c r="B132" s="11"/>
      <c r="C132" s="11"/>
      <c r="D132" s="11"/>
      <c r="E132" s="22" t="s">
        <v>19</v>
      </c>
      <c r="F132" s="23">
        <f t="shared" si="1"/>
        <v>273.351</v>
      </c>
      <c r="G132" s="42">
        <f>G142</f>
        <v>177.711</v>
      </c>
      <c r="H132" s="42">
        <f>H142</f>
        <v>95.63999999999999</v>
      </c>
      <c r="I132" s="24"/>
      <c r="J132" s="26"/>
    </row>
    <row r="133" spans="1:10" ht="36.75" customHeight="1">
      <c r="A133" s="18"/>
      <c r="B133" s="11"/>
      <c r="C133" s="11"/>
      <c r="D133" s="11"/>
      <c r="E133" s="27" t="s">
        <v>20</v>
      </c>
      <c r="F133" s="21"/>
      <c r="G133" s="24"/>
      <c r="H133" s="24"/>
      <c r="I133" s="24"/>
      <c r="J133" s="26"/>
    </row>
    <row r="134" spans="1:10" ht="23.25" customHeight="1">
      <c r="A134" s="31" t="s">
        <v>68</v>
      </c>
      <c r="B134" s="11" t="s">
        <v>69</v>
      </c>
      <c r="C134" s="11" t="s">
        <v>14</v>
      </c>
      <c r="D134" s="11" t="s">
        <v>15</v>
      </c>
      <c r="E134" s="20" t="s">
        <v>16</v>
      </c>
      <c r="F134" s="28">
        <f>SUM(F135:F138)</f>
        <v>90847.99209</v>
      </c>
      <c r="G134" s="28">
        <f>SUM(G135:G138)</f>
        <v>22651.55</v>
      </c>
      <c r="H134" s="28">
        <f>SUM(H135:H138)</f>
        <v>22893.342090000002</v>
      </c>
      <c r="I134" s="28">
        <f>SUM(I135:I138)</f>
        <v>22651.55</v>
      </c>
      <c r="J134" s="28">
        <f>SUM(J135:J138)</f>
        <v>22651.55</v>
      </c>
    </row>
    <row r="135" spans="1:10" ht="23.25" customHeight="1">
      <c r="A135" s="31"/>
      <c r="B135" s="11"/>
      <c r="C135" s="11"/>
      <c r="D135" s="11"/>
      <c r="E135" s="22" t="s">
        <v>17</v>
      </c>
      <c r="F135" s="21"/>
      <c r="G135" s="24"/>
      <c r="H135" s="24"/>
      <c r="I135" s="24"/>
      <c r="J135" s="26"/>
    </row>
    <row r="136" spans="1:10" ht="23.25" customHeight="1">
      <c r="A136" s="31"/>
      <c r="B136" s="11"/>
      <c r="C136" s="11"/>
      <c r="D136" s="11"/>
      <c r="E136" s="22" t="s">
        <v>18</v>
      </c>
      <c r="F136" s="23">
        <f>G136+H136+I136+J136</f>
        <v>90847.99209</v>
      </c>
      <c r="G136" s="29">
        <v>22651.55</v>
      </c>
      <c r="H136" s="29">
        <f>22651.55+189.96409+51.828</f>
        <v>22893.342090000002</v>
      </c>
      <c r="I136" s="29">
        <v>22651.55</v>
      </c>
      <c r="J136" s="29">
        <v>22651.55</v>
      </c>
    </row>
    <row r="137" spans="1:10" ht="23.25" customHeight="1">
      <c r="A137" s="31"/>
      <c r="B137" s="11"/>
      <c r="C137" s="11"/>
      <c r="D137" s="11"/>
      <c r="E137" s="22" t="s">
        <v>19</v>
      </c>
      <c r="F137" s="21"/>
      <c r="G137" s="24"/>
      <c r="H137" s="25"/>
      <c r="I137" s="25"/>
      <c r="J137" s="26"/>
    </row>
    <row r="138" spans="1:10" ht="36" customHeight="1">
      <c r="A138" s="31"/>
      <c r="B138" s="11"/>
      <c r="C138" s="11"/>
      <c r="D138" s="11"/>
      <c r="E138" s="27" t="s">
        <v>20</v>
      </c>
      <c r="F138" s="21"/>
      <c r="G138" s="24"/>
      <c r="H138" s="25"/>
      <c r="I138" s="25"/>
      <c r="J138" s="26"/>
    </row>
    <row r="139" spans="1:10" ht="23.25" customHeight="1">
      <c r="A139" s="31" t="s">
        <v>70</v>
      </c>
      <c r="B139" s="11" t="s">
        <v>71</v>
      </c>
      <c r="C139" s="11" t="s">
        <v>14</v>
      </c>
      <c r="D139" s="11" t="s">
        <v>15</v>
      </c>
      <c r="E139" s="20" t="s">
        <v>16</v>
      </c>
      <c r="F139" s="21">
        <f>F141+F142</f>
        <v>13622.490910000002</v>
      </c>
      <c r="G139" s="28">
        <f>SUM(G140:G143)</f>
        <v>3575.4440000000004</v>
      </c>
      <c r="H139" s="28">
        <f>SUM(H140:H143)</f>
        <v>3251.58091</v>
      </c>
      <c r="I139" s="28">
        <f>SUM(I140:I143)</f>
        <v>3397.733</v>
      </c>
      <c r="J139" s="28">
        <f>SUM(J140:J143)</f>
        <v>3397.733</v>
      </c>
    </row>
    <row r="140" spans="1:10" ht="23.25" customHeight="1">
      <c r="A140" s="31"/>
      <c r="B140" s="11"/>
      <c r="C140" s="11"/>
      <c r="D140" s="11"/>
      <c r="E140" s="22" t="s">
        <v>17</v>
      </c>
      <c r="F140" s="21"/>
      <c r="G140" s="24"/>
      <c r="H140" s="24"/>
      <c r="I140" s="24"/>
      <c r="J140" s="26"/>
    </row>
    <row r="141" spans="1:10" ht="23.25" customHeight="1">
      <c r="A141" s="31"/>
      <c r="B141" s="11"/>
      <c r="C141" s="11"/>
      <c r="D141" s="11"/>
      <c r="E141" s="22" t="s">
        <v>18</v>
      </c>
      <c r="F141" s="23">
        <f aca="true" t="shared" si="2" ref="F141:F142">G141+H141+I141+J141</f>
        <v>13349.139910000002</v>
      </c>
      <c r="G141" s="29">
        <v>3397.733</v>
      </c>
      <c r="H141" s="29">
        <f>3397.733-189.96409-51.828</f>
        <v>3155.9409100000003</v>
      </c>
      <c r="I141" s="29">
        <v>3397.733</v>
      </c>
      <c r="J141" s="29">
        <v>3397.733</v>
      </c>
    </row>
    <row r="142" spans="1:10" ht="23.25" customHeight="1">
      <c r="A142" s="31"/>
      <c r="B142" s="11"/>
      <c r="C142" s="11"/>
      <c r="D142" s="11"/>
      <c r="E142" s="22" t="s">
        <v>19</v>
      </c>
      <c r="F142" s="23">
        <f t="shared" si="2"/>
        <v>273.351</v>
      </c>
      <c r="G142" s="42">
        <v>177.711</v>
      </c>
      <c r="H142" s="42">
        <f>26.38+46.95+11.71+10.6</f>
        <v>95.63999999999999</v>
      </c>
      <c r="I142" s="24"/>
      <c r="J142" s="26"/>
    </row>
    <row r="143" spans="1:10" ht="36" customHeight="1">
      <c r="A143" s="31"/>
      <c r="B143" s="11"/>
      <c r="C143" s="11"/>
      <c r="D143" s="11"/>
      <c r="E143" s="27" t="s">
        <v>20</v>
      </c>
      <c r="F143" s="21"/>
      <c r="G143" s="24"/>
      <c r="H143" s="24"/>
      <c r="I143" s="24"/>
      <c r="J143" s="26"/>
    </row>
    <row r="144" spans="1:10" ht="23.25" customHeight="1">
      <c r="A144" s="18" t="s">
        <v>72</v>
      </c>
      <c r="B144" s="11" t="s">
        <v>73</v>
      </c>
      <c r="C144" s="11" t="s">
        <v>14</v>
      </c>
      <c r="D144" s="11" t="s">
        <v>15</v>
      </c>
      <c r="E144" s="20" t="s">
        <v>16</v>
      </c>
      <c r="F144" s="28">
        <f>SUM(F145:F148)</f>
        <v>40109.723999999995</v>
      </c>
      <c r="G144" s="28">
        <f>SUM(G145:G148)</f>
        <v>9650.344</v>
      </c>
      <c r="H144" s="28">
        <f>SUM(H145:H148)</f>
        <v>9583.451000000001</v>
      </c>
      <c r="I144" s="28">
        <f>SUM(I145:I148)</f>
        <v>10233.297</v>
      </c>
      <c r="J144" s="28">
        <f>SUM(J145:J148)</f>
        <v>10642.632</v>
      </c>
    </row>
    <row r="145" spans="1:10" ht="23.25" customHeight="1">
      <c r="A145" s="18"/>
      <c r="B145" s="11"/>
      <c r="C145" s="11"/>
      <c r="D145" s="11"/>
      <c r="E145" s="22" t="s">
        <v>17</v>
      </c>
      <c r="F145" s="21"/>
      <c r="G145" s="24"/>
      <c r="H145" s="24"/>
      <c r="I145" s="24"/>
      <c r="J145" s="26"/>
    </row>
    <row r="146" spans="1:10" ht="23.25" customHeight="1">
      <c r="A146" s="18"/>
      <c r="B146" s="11"/>
      <c r="C146" s="11"/>
      <c r="D146" s="11"/>
      <c r="E146" s="22" t="s">
        <v>18</v>
      </c>
      <c r="F146" s="23">
        <f>G146+H146+I146+J146</f>
        <v>40109.723999999995</v>
      </c>
      <c r="G146" s="29">
        <v>9650.344</v>
      </c>
      <c r="H146" s="29">
        <f>9839.716+3.735-260</f>
        <v>9583.451000000001</v>
      </c>
      <c r="I146" s="29">
        <v>10233.297</v>
      </c>
      <c r="J146" s="29">
        <v>10642.632</v>
      </c>
    </row>
    <row r="147" spans="1:10" ht="23.25" customHeight="1">
      <c r="A147" s="18"/>
      <c r="B147" s="11"/>
      <c r="C147" s="11"/>
      <c r="D147" s="11"/>
      <c r="E147" s="22" t="s">
        <v>19</v>
      </c>
      <c r="F147" s="21"/>
      <c r="G147" s="24"/>
      <c r="H147" s="25"/>
      <c r="I147" s="25"/>
      <c r="J147" s="26"/>
    </row>
    <row r="148" spans="1:10" ht="48" customHeight="1">
      <c r="A148" s="18"/>
      <c r="B148" s="11"/>
      <c r="C148" s="11"/>
      <c r="D148" s="11"/>
      <c r="E148" s="27" t="s">
        <v>20</v>
      </c>
      <c r="F148" s="21"/>
      <c r="G148" s="24"/>
      <c r="H148" s="25"/>
      <c r="I148" s="25"/>
      <c r="J148" s="26"/>
    </row>
    <row r="149" spans="1:10" ht="23.25" customHeight="1">
      <c r="A149" s="18" t="s">
        <v>74</v>
      </c>
      <c r="B149" s="11" t="s">
        <v>75</v>
      </c>
      <c r="C149" s="11" t="s">
        <v>14</v>
      </c>
      <c r="D149" s="11" t="s">
        <v>15</v>
      </c>
      <c r="E149" s="20" t="s">
        <v>16</v>
      </c>
      <c r="F149" s="28">
        <f>SUM(F150:F153)</f>
        <v>665705.59587</v>
      </c>
      <c r="G149" s="28">
        <f>SUM(G150:G153)</f>
        <v>156947.77687</v>
      </c>
      <c r="H149" s="28">
        <f>SUM(H150:H153)</f>
        <v>173533.683</v>
      </c>
      <c r="I149" s="28">
        <f>SUM(I150:I153)</f>
        <v>167612.068</v>
      </c>
      <c r="J149" s="28">
        <f>SUM(J150:J153)</f>
        <v>167612.068</v>
      </c>
    </row>
    <row r="150" spans="1:10" ht="23.25" customHeight="1">
      <c r="A150" s="18"/>
      <c r="B150" s="11"/>
      <c r="C150" s="11"/>
      <c r="D150" s="11"/>
      <c r="E150" s="22" t="s">
        <v>17</v>
      </c>
      <c r="F150" s="21"/>
      <c r="G150" s="24"/>
      <c r="H150" s="25"/>
      <c r="I150" s="25"/>
      <c r="J150" s="26"/>
    </row>
    <row r="151" spans="1:10" ht="23.25" customHeight="1">
      <c r="A151" s="18"/>
      <c r="B151" s="11"/>
      <c r="C151" s="11"/>
      <c r="D151" s="11"/>
      <c r="E151" s="22" t="s">
        <v>18</v>
      </c>
      <c r="F151" s="23">
        <f>G151+H151+I151+J151</f>
        <v>665705.59587</v>
      </c>
      <c r="G151" s="29">
        <v>156947.77687</v>
      </c>
      <c r="H151" s="29">
        <f>167612.068-27770+34496.83-805.215</f>
        <v>173533.683</v>
      </c>
      <c r="I151" s="29">
        <v>167612.068</v>
      </c>
      <c r="J151" s="29">
        <v>167612.068</v>
      </c>
    </row>
    <row r="152" spans="1:10" ht="23.25" customHeight="1">
      <c r="A152" s="18"/>
      <c r="B152" s="11"/>
      <c r="C152" s="11"/>
      <c r="D152" s="11"/>
      <c r="E152" s="22" t="s">
        <v>19</v>
      </c>
      <c r="F152" s="21"/>
      <c r="G152" s="24"/>
      <c r="H152" s="25"/>
      <c r="I152" s="25"/>
      <c r="J152" s="26"/>
    </row>
    <row r="153" spans="1:10" ht="36" customHeight="1">
      <c r="A153" s="18"/>
      <c r="B153" s="11"/>
      <c r="C153" s="11"/>
      <c r="D153" s="11"/>
      <c r="E153" s="27" t="s">
        <v>20</v>
      </c>
      <c r="F153" s="21"/>
      <c r="G153" s="24"/>
      <c r="H153" s="25"/>
      <c r="I153" s="25"/>
      <c r="J153" s="26"/>
    </row>
    <row r="154" spans="1:10" ht="23.25" customHeight="1">
      <c r="A154" s="18" t="s">
        <v>76</v>
      </c>
      <c r="B154" s="11" t="s">
        <v>77</v>
      </c>
      <c r="C154" s="11" t="s">
        <v>14</v>
      </c>
      <c r="D154" s="11" t="s">
        <v>15</v>
      </c>
      <c r="E154" s="20" t="s">
        <v>16</v>
      </c>
      <c r="F154" s="28">
        <f>SUM(F155:F158)</f>
        <v>2783.03215</v>
      </c>
      <c r="G154" s="28">
        <f>SUM(G155:G158)</f>
        <v>453.91715</v>
      </c>
      <c r="H154" s="28">
        <f>SUM(H155:H158)</f>
        <v>640.6270000000001</v>
      </c>
      <c r="I154" s="28">
        <f>SUM(I155:I158)</f>
        <v>823.592</v>
      </c>
      <c r="J154" s="28">
        <f>SUM(J155:J158)</f>
        <v>864.896</v>
      </c>
    </row>
    <row r="155" spans="1:10" ht="23.25" customHeight="1">
      <c r="A155" s="18"/>
      <c r="B155" s="11"/>
      <c r="C155" s="11"/>
      <c r="D155" s="11"/>
      <c r="E155" s="22" t="s">
        <v>17</v>
      </c>
      <c r="F155" s="21"/>
      <c r="G155" s="24"/>
      <c r="H155" s="25"/>
      <c r="I155" s="25"/>
      <c r="J155" s="26"/>
    </row>
    <row r="156" spans="1:10" ht="23.25" customHeight="1">
      <c r="A156" s="18"/>
      <c r="B156" s="11"/>
      <c r="C156" s="11"/>
      <c r="D156" s="11"/>
      <c r="E156" s="22" t="s">
        <v>18</v>
      </c>
      <c r="F156" s="23">
        <f>G156+H156+I156+J156</f>
        <v>2783.03215</v>
      </c>
      <c r="G156" s="29">
        <v>453.91715</v>
      </c>
      <c r="H156" s="29">
        <f>1332.814-662.547-29.64</f>
        <v>640.6270000000001</v>
      </c>
      <c r="I156" s="29">
        <v>823.592</v>
      </c>
      <c r="J156" s="29">
        <v>864.896</v>
      </c>
    </row>
    <row r="157" spans="1:10" ht="23.25" customHeight="1">
      <c r="A157" s="18"/>
      <c r="B157" s="11"/>
      <c r="C157" s="11"/>
      <c r="D157" s="11"/>
      <c r="E157" s="22" t="s">
        <v>19</v>
      </c>
      <c r="F157" s="21"/>
      <c r="G157" s="24"/>
      <c r="H157" s="25"/>
      <c r="I157" s="25"/>
      <c r="J157" s="26"/>
    </row>
    <row r="158" spans="1:10" ht="38.25" customHeight="1">
      <c r="A158" s="18"/>
      <c r="B158" s="11"/>
      <c r="C158" s="11"/>
      <c r="D158" s="11"/>
      <c r="E158" s="27" t="s">
        <v>20</v>
      </c>
      <c r="F158" s="21"/>
      <c r="G158" s="24"/>
      <c r="H158" s="25"/>
      <c r="I158" s="25"/>
      <c r="J158" s="26"/>
    </row>
    <row r="159" spans="1:10" ht="23.25" customHeight="1">
      <c r="A159" s="18" t="s">
        <v>78</v>
      </c>
      <c r="B159" s="11" t="s">
        <v>79</v>
      </c>
      <c r="C159" s="11" t="s">
        <v>14</v>
      </c>
      <c r="D159" s="11" t="s">
        <v>15</v>
      </c>
      <c r="E159" s="20" t="s">
        <v>16</v>
      </c>
      <c r="F159" s="28">
        <f>SUM(F160:F163)</f>
        <v>4163.336020000001</v>
      </c>
      <c r="G159" s="28">
        <f>SUM(G160:G163)</f>
        <v>982.5577</v>
      </c>
      <c r="H159" s="28">
        <f>SUM(H160:H163)</f>
        <v>1009.0003200000001</v>
      </c>
      <c r="I159" s="28">
        <f>SUM(I160:I163)</f>
        <v>1064.597</v>
      </c>
      <c r="J159" s="28">
        <f>SUM(J160:J163)</f>
        <v>1107.181</v>
      </c>
    </row>
    <row r="160" spans="1:10" ht="23.25" customHeight="1">
      <c r="A160" s="18"/>
      <c r="B160" s="11"/>
      <c r="C160" s="11"/>
      <c r="D160" s="11"/>
      <c r="E160" s="22" t="s">
        <v>17</v>
      </c>
      <c r="F160" s="21"/>
      <c r="G160" s="24"/>
      <c r="H160" s="25"/>
      <c r="I160" s="25"/>
      <c r="J160" s="26"/>
    </row>
    <row r="161" spans="1:10" ht="23.25" customHeight="1">
      <c r="A161" s="18"/>
      <c r="B161" s="11"/>
      <c r="C161" s="11"/>
      <c r="D161" s="11"/>
      <c r="E161" s="22" t="s">
        <v>18</v>
      </c>
      <c r="F161" s="23">
        <f>G161+H161+I161+J161</f>
        <v>4163.336020000001</v>
      </c>
      <c r="G161" s="29">
        <v>982.5577</v>
      </c>
      <c r="H161" s="29">
        <f>1023.562-213.62228+167.86814+31.19246</f>
        <v>1009.0003200000001</v>
      </c>
      <c r="I161" s="29">
        <v>1064.597</v>
      </c>
      <c r="J161" s="29">
        <v>1107.181</v>
      </c>
    </row>
    <row r="162" spans="1:10" ht="23.25" customHeight="1">
      <c r="A162" s="18"/>
      <c r="B162" s="11"/>
      <c r="C162" s="11"/>
      <c r="D162" s="11"/>
      <c r="E162" s="22" t="s">
        <v>19</v>
      </c>
      <c r="F162" s="21"/>
      <c r="G162" s="24"/>
      <c r="H162" s="25"/>
      <c r="I162" s="25"/>
      <c r="J162" s="26"/>
    </row>
    <row r="163" spans="1:10" ht="33" customHeight="1">
      <c r="A163" s="18"/>
      <c r="B163" s="11"/>
      <c r="C163" s="11"/>
      <c r="D163" s="11"/>
      <c r="E163" s="27" t="s">
        <v>20</v>
      </c>
      <c r="F163" s="21"/>
      <c r="G163" s="24"/>
      <c r="H163" s="25"/>
      <c r="I163" s="25"/>
      <c r="J163" s="26"/>
    </row>
    <row r="164" spans="1:10" ht="23.25" customHeight="1">
      <c r="A164" s="18" t="s">
        <v>80</v>
      </c>
      <c r="B164" s="11" t="s">
        <v>81</v>
      </c>
      <c r="C164" s="11" t="s">
        <v>31</v>
      </c>
      <c r="D164" s="11" t="s">
        <v>15</v>
      </c>
      <c r="E164" s="48" t="s">
        <v>16</v>
      </c>
      <c r="F164" s="49">
        <f>SUM(F165:F168)</f>
        <v>80871.72099999999</v>
      </c>
      <c r="G164" s="49">
        <f>SUM(G165:G168)</f>
        <v>41020.323</v>
      </c>
      <c r="H164" s="49">
        <f>SUM(H165:H168)</f>
        <v>39851.398</v>
      </c>
      <c r="I164" s="49">
        <f>SUM(I165:I168)</f>
        <v>0</v>
      </c>
      <c r="J164" s="49">
        <f>SUM(J165:J168)</f>
        <v>0</v>
      </c>
    </row>
    <row r="165" spans="1:10" ht="23.25" customHeight="1">
      <c r="A165" s="18"/>
      <c r="B165" s="11"/>
      <c r="C165" s="11"/>
      <c r="D165" s="11"/>
      <c r="E165" s="22" t="s">
        <v>17</v>
      </c>
      <c r="F165" s="23">
        <f>G165+H165+I165+J165</f>
        <v>80871.72099999999</v>
      </c>
      <c r="G165" s="29">
        <v>41020.323</v>
      </c>
      <c r="H165" s="29">
        <f>48118.922-24646.277+7091.999+5641.669+3645.085</f>
        <v>39851.398</v>
      </c>
      <c r="I165" s="29">
        <f>48118.922-48118.922</f>
        <v>0</v>
      </c>
      <c r="J165" s="29">
        <f>48118.922-48118.922</f>
        <v>0</v>
      </c>
    </row>
    <row r="166" spans="1:10" ht="23.25" customHeight="1">
      <c r="A166" s="18"/>
      <c r="B166" s="11"/>
      <c r="C166" s="11"/>
      <c r="D166" s="11"/>
      <c r="E166" s="22" t="s">
        <v>18</v>
      </c>
      <c r="F166" s="29"/>
      <c r="G166" s="24"/>
      <c r="H166" s="24"/>
      <c r="I166" s="24"/>
      <c r="J166" s="26"/>
    </row>
    <row r="167" spans="1:10" ht="23.25" customHeight="1">
      <c r="A167" s="18"/>
      <c r="B167" s="11"/>
      <c r="C167" s="11"/>
      <c r="D167" s="11"/>
      <c r="E167" s="22" t="s">
        <v>19</v>
      </c>
      <c r="F167" s="29"/>
      <c r="G167" s="24"/>
      <c r="H167" s="24"/>
      <c r="I167" s="24"/>
      <c r="J167" s="26"/>
    </row>
    <row r="168" spans="1:10" ht="34.5" customHeight="1">
      <c r="A168" s="18"/>
      <c r="B168" s="11"/>
      <c r="C168" s="11"/>
      <c r="D168" s="11"/>
      <c r="E168" s="27" t="s">
        <v>20</v>
      </c>
      <c r="F168" s="29"/>
      <c r="G168" s="24"/>
      <c r="H168" s="24"/>
      <c r="I168" s="24"/>
      <c r="J168" s="26"/>
    </row>
    <row r="169" spans="1:10" ht="23.25" customHeight="1">
      <c r="A169" s="18" t="s">
        <v>82</v>
      </c>
      <c r="B169" s="11" t="s">
        <v>83</v>
      </c>
      <c r="C169" s="11" t="s">
        <v>14</v>
      </c>
      <c r="D169" s="11" t="s">
        <v>15</v>
      </c>
      <c r="E169" s="20" t="s">
        <v>16</v>
      </c>
      <c r="F169" s="28">
        <f>SUM(F170:F173)</f>
        <v>488320.86899999995</v>
      </c>
      <c r="G169" s="28">
        <f>SUM(G170:G173)</f>
        <v>102312.881</v>
      </c>
      <c r="H169" s="28">
        <f>SUM(H170:H173)</f>
        <v>126439</v>
      </c>
      <c r="I169" s="28">
        <f>SUM(I170:I173)</f>
        <v>128706.654</v>
      </c>
      <c r="J169" s="28">
        <f>SUM(J170:J173)</f>
        <v>130862.334</v>
      </c>
    </row>
    <row r="170" spans="1:10" ht="23.25" customHeight="1">
      <c r="A170" s="18"/>
      <c r="B170" s="11"/>
      <c r="C170" s="11"/>
      <c r="D170" s="11"/>
      <c r="E170" s="22" t="s">
        <v>17</v>
      </c>
      <c r="F170" s="29"/>
      <c r="G170" s="24"/>
      <c r="H170" s="25"/>
      <c r="I170" s="25"/>
      <c r="J170" s="26"/>
    </row>
    <row r="171" spans="1:10" ht="23.25" customHeight="1">
      <c r="A171" s="18"/>
      <c r="B171" s="11"/>
      <c r="C171" s="11"/>
      <c r="D171" s="11"/>
      <c r="E171" s="22" t="s">
        <v>18</v>
      </c>
      <c r="F171" s="23">
        <f>G171+H171+I171+J171</f>
        <v>488320.86899999995</v>
      </c>
      <c r="G171" s="29">
        <v>102312.881</v>
      </c>
      <c r="H171" s="29">
        <f>126633.054+4583.447+1760.524-6538.025</f>
        <v>126439</v>
      </c>
      <c r="I171" s="29">
        <v>128706.654</v>
      </c>
      <c r="J171" s="29">
        <v>130862.334</v>
      </c>
    </row>
    <row r="172" spans="1:10" ht="23.25" customHeight="1">
      <c r="A172" s="18"/>
      <c r="B172" s="11"/>
      <c r="C172" s="11"/>
      <c r="D172" s="11"/>
      <c r="E172" s="22" t="s">
        <v>19</v>
      </c>
      <c r="F172" s="29"/>
      <c r="G172" s="24"/>
      <c r="H172" s="25"/>
      <c r="I172" s="25"/>
      <c r="J172" s="26"/>
    </row>
    <row r="173" spans="1:10" ht="33.75" customHeight="1">
      <c r="A173" s="18"/>
      <c r="B173" s="11"/>
      <c r="C173" s="11"/>
      <c r="D173" s="11"/>
      <c r="E173" s="27" t="s">
        <v>20</v>
      </c>
      <c r="F173" s="29"/>
      <c r="G173" s="24"/>
      <c r="H173" s="25"/>
      <c r="I173" s="25"/>
      <c r="J173" s="26"/>
    </row>
    <row r="174" spans="1:10" ht="23.25" customHeight="1">
      <c r="A174" s="18" t="s">
        <v>84</v>
      </c>
      <c r="B174" s="11" t="s">
        <v>85</v>
      </c>
      <c r="C174" s="11" t="s">
        <v>9</v>
      </c>
      <c r="D174" s="11" t="s">
        <v>15</v>
      </c>
      <c r="E174" s="20" t="s">
        <v>16</v>
      </c>
      <c r="F174" s="28">
        <f>SUM(F175:F178)</f>
        <v>541.528</v>
      </c>
      <c r="G174" s="28">
        <f>SUM(G175:G178)</f>
        <v>541.528</v>
      </c>
      <c r="H174" s="28">
        <f>SUM(H175:H178)</f>
        <v>0</v>
      </c>
      <c r="I174" s="28">
        <f>SUM(I175:I178)</f>
        <v>0</v>
      </c>
      <c r="J174" s="28">
        <f>SUM(J175:J178)</f>
        <v>0</v>
      </c>
    </row>
    <row r="175" spans="1:10" ht="23.25" customHeight="1">
      <c r="A175" s="18"/>
      <c r="B175" s="11"/>
      <c r="C175" s="11"/>
      <c r="D175" s="11"/>
      <c r="E175" s="22" t="s">
        <v>17</v>
      </c>
      <c r="F175" s="23">
        <f>G175+H175+I175+J175</f>
        <v>541.528</v>
      </c>
      <c r="G175" s="29">
        <v>541.528</v>
      </c>
      <c r="H175" s="29">
        <f>1039.491-1039.491</f>
        <v>0</v>
      </c>
      <c r="I175" s="29">
        <f>1081.07-1081.07</f>
        <v>0</v>
      </c>
      <c r="J175" s="29">
        <f>1124.312-1124.312</f>
        <v>0</v>
      </c>
    </row>
    <row r="176" spans="1:10" ht="23.25" customHeight="1">
      <c r="A176" s="18"/>
      <c r="B176" s="11"/>
      <c r="C176" s="11"/>
      <c r="D176" s="11"/>
      <c r="E176" s="22" t="s">
        <v>18</v>
      </c>
      <c r="F176" s="29"/>
      <c r="G176" s="24"/>
      <c r="H176" s="25"/>
      <c r="I176" s="25"/>
      <c r="J176" s="26"/>
    </row>
    <row r="177" spans="1:10" ht="23.25" customHeight="1">
      <c r="A177" s="18"/>
      <c r="B177" s="11"/>
      <c r="C177" s="11"/>
      <c r="D177" s="11"/>
      <c r="E177" s="22" t="s">
        <v>19</v>
      </c>
      <c r="F177" s="29"/>
      <c r="G177" s="24"/>
      <c r="H177" s="25"/>
      <c r="I177" s="25"/>
      <c r="J177" s="26"/>
    </row>
    <row r="178" spans="1:10" ht="36" customHeight="1">
      <c r="A178" s="18"/>
      <c r="B178" s="11"/>
      <c r="C178" s="11"/>
      <c r="D178" s="11"/>
      <c r="E178" s="27" t="s">
        <v>20</v>
      </c>
      <c r="F178" s="29"/>
      <c r="G178" s="24"/>
      <c r="H178" s="25"/>
      <c r="I178" s="25"/>
      <c r="J178" s="26"/>
    </row>
    <row r="179" spans="1:10" ht="23.25" customHeight="1">
      <c r="A179" s="18" t="s">
        <v>86</v>
      </c>
      <c r="B179" s="11" t="s">
        <v>87</v>
      </c>
      <c r="C179" s="11" t="s">
        <v>14</v>
      </c>
      <c r="D179" s="11" t="s">
        <v>15</v>
      </c>
      <c r="E179" s="20" t="s">
        <v>16</v>
      </c>
      <c r="F179" s="28">
        <f>SUM(F180:F183)</f>
        <v>38585.77413</v>
      </c>
      <c r="G179" s="28">
        <f>SUM(G180:G183)</f>
        <v>8660.09098</v>
      </c>
      <c r="H179" s="28">
        <f>SUM(H180:H183)</f>
        <v>8944.621149999999</v>
      </c>
      <c r="I179" s="28">
        <f>SUM(I180:I183)</f>
        <v>10284.836</v>
      </c>
      <c r="J179" s="28">
        <f>SUM(J180:J183)</f>
        <v>10696.226</v>
      </c>
    </row>
    <row r="180" spans="1:10" ht="23.25" customHeight="1">
      <c r="A180" s="18"/>
      <c r="B180" s="11"/>
      <c r="C180" s="11"/>
      <c r="D180" s="11"/>
      <c r="E180" s="22" t="s">
        <v>17</v>
      </c>
      <c r="F180" s="23">
        <f>G180+H180+I180+J180</f>
        <v>38585.77413</v>
      </c>
      <c r="G180" s="29">
        <v>8660.09098</v>
      </c>
      <c r="H180" s="29">
        <f>8962.545-73.278+55.35415</f>
        <v>8944.621149999999</v>
      </c>
      <c r="I180" s="29">
        <f>9321.045+963.791</f>
        <v>10284.836</v>
      </c>
      <c r="J180" s="29">
        <f>10696.226</f>
        <v>10696.226</v>
      </c>
    </row>
    <row r="181" spans="1:10" ht="23.25" customHeight="1">
      <c r="A181" s="18"/>
      <c r="B181" s="11"/>
      <c r="C181" s="11"/>
      <c r="D181" s="11"/>
      <c r="E181" s="22" t="s">
        <v>18</v>
      </c>
      <c r="F181" s="29"/>
      <c r="G181" s="24"/>
      <c r="H181" s="25"/>
      <c r="I181" s="25"/>
      <c r="J181" s="26"/>
    </row>
    <row r="182" spans="1:10" ht="23.25" customHeight="1">
      <c r="A182" s="18"/>
      <c r="B182" s="11"/>
      <c r="C182" s="11"/>
      <c r="D182" s="11"/>
      <c r="E182" s="22" t="s">
        <v>19</v>
      </c>
      <c r="F182" s="29"/>
      <c r="G182" s="24"/>
      <c r="H182" s="25"/>
      <c r="I182" s="25"/>
      <c r="J182" s="26"/>
    </row>
    <row r="183" spans="1:10" ht="35.25" customHeight="1">
      <c r="A183" s="18"/>
      <c r="B183" s="11"/>
      <c r="C183" s="11"/>
      <c r="D183" s="11"/>
      <c r="E183" s="27" t="s">
        <v>20</v>
      </c>
      <c r="F183" s="29"/>
      <c r="G183" s="24"/>
      <c r="H183" s="25"/>
      <c r="I183" s="25"/>
      <c r="J183" s="26"/>
    </row>
    <row r="184" spans="1:10" ht="23.25" customHeight="1">
      <c r="A184" s="18" t="s">
        <v>88</v>
      </c>
      <c r="B184" s="11" t="s">
        <v>89</v>
      </c>
      <c r="C184" s="11" t="s">
        <v>31</v>
      </c>
      <c r="D184" s="11" t="s">
        <v>15</v>
      </c>
      <c r="E184" s="20" t="s">
        <v>16</v>
      </c>
      <c r="F184" s="28">
        <f>SUM(F185:F188)</f>
        <v>140594.907</v>
      </c>
      <c r="G184" s="28">
        <f>SUM(G185:G188)</f>
        <v>70403.362</v>
      </c>
      <c r="H184" s="28">
        <f>SUM(H185:H188)</f>
        <v>70191.545</v>
      </c>
      <c r="I184" s="28">
        <f>SUM(I185:I188)</f>
        <v>0</v>
      </c>
      <c r="J184" s="28">
        <f>SUM(J185:J188)</f>
        <v>0</v>
      </c>
    </row>
    <row r="185" spans="1:10" ht="23.25" customHeight="1">
      <c r="A185" s="18"/>
      <c r="B185" s="11"/>
      <c r="C185" s="11"/>
      <c r="D185" s="11"/>
      <c r="E185" s="22" t="s">
        <v>17</v>
      </c>
      <c r="F185" s="29"/>
      <c r="G185" s="24"/>
      <c r="H185" s="25"/>
      <c r="I185" s="25"/>
      <c r="J185" s="26"/>
    </row>
    <row r="186" spans="1:10" ht="23.25" customHeight="1">
      <c r="A186" s="18"/>
      <c r="B186" s="11"/>
      <c r="C186" s="11"/>
      <c r="D186" s="11"/>
      <c r="E186" s="22" t="s">
        <v>18</v>
      </c>
      <c r="F186" s="23">
        <f>G186+H186+I186+J186</f>
        <v>140594.907</v>
      </c>
      <c r="G186" s="29">
        <v>70403.362</v>
      </c>
      <c r="H186" s="29">
        <f>67325.116-33662.558+17435.544+3217.641+11900+3975.802</f>
        <v>70191.545</v>
      </c>
      <c r="I186" s="29">
        <f>67325.116-67325.116</f>
        <v>0</v>
      </c>
      <c r="J186" s="29">
        <f>67325.116-67325.116</f>
        <v>0</v>
      </c>
    </row>
    <row r="187" spans="1:10" ht="23.25" customHeight="1">
      <c r="A187" s="18"/>
      <c r="B187" s="11"/>
      <c r="C187" s="11"/>
      <c r="D187" s="11"/>
      <c r="E187" s="22" t="s">
        <v>19</v>
      </c>
      <c r="F187" s="29"/>
      <c r="G187" s="24"/>
      <c r="H187" s="25"/>
      <c r="I187" s="25"/>
      <c r="J187" s="26"/>
    </row>
    <row r="188" spans="1:10" ht="36" customHeight="1">
      <c r="A188" s="18"/>
      <c r="B188" s="11"/>
      <c r="C188" s="11"/>
      <c r="D188" s="11"/>
      <c r="E188" s="27" t="s">
        <v>20</v>
      </c>
      <c r="F188" s="29"/>
      <c r="G188" s="24"/>
      <c r="H188" s="25"/>
      <c r="I188" s="25"/>
      <c r="J188" s="26"/>
    </row>
    <row r="189" spans="1:10" ht="23.25" customHeight="1">
      <c r="A189" s="18" t="s">
        <v>90</v>
      </c>
      <c r="B189" s="11" t="s">
        <v>91</v>
      </c>
      <c r="C189" s="11" t="s">
        <v>31</v>
      </c>
      <c r="D189" s="11" t="s">
        <v>15</v>
      </c>
      <c r="E189" s="20" t="s">
        <v>16</v>
      </c>
      <c r="F189" s="28">
        <f>SUM(F190:F193)</f>
        <v>3930.46623</v>
      </c>
      <c r="G189" s="28">
        <f>SUM(G190:G193)</f>
        <v>3628.86424</v>
      </c>
      <c r="H189" s="28">
        <f>SUM(H190:H193)</f>
        <v>301.60199</v>
      </c>
      <c r="I189" s="28">
        <f>SUM(I190:I193)</f>
        <v>0</v>
      </c>
      <c r="J189" s="28">
        <f>SUM(J190:J193)</f>
        <v>0</v>
      </c>
    </row>
    <row r="190" spans="1:10" ht="23.25" customHeight="1">
      <c r="A190" s="18"/>
      <c r="B190" s="11"/>
      <c r="C190" s="11"/>
      <c r="D190" s="11"/>
      <c r="E190" s="22" t="s">
        <v>17</v>
      </c>
      <c r="F190" s="23">
        <f aca="true" t="shared" si="3" ref="F190:F191">G190+H190+I190+J190</f>
        <v>1170.98045</v>
      </c>
      <c r="G190" s="29">
        <v>1170.98045</v>
      </c>
      <c r="H190" s="32">
        <v>0</v>
      </c>
      <c r="I190" s="29">
        <v>0</v>
      </c>
      <c r="J190" s="29">
        <v>0</v>
      </c>
    </row>
    <row r="191" spans="1:10" ht="23.25" customHeight="1">
      <c r="A191" s="18"/>
      <c r="B191" s="11"/>
      <c r="C191" s="11"/>
      <c r="D191" s="11"/>
      <c r="E191" s="22" t="s">
        <v>18</v>
      </c>
      <c r="F191" s="23">
        <f t="shared" si="3"/>
        <v>2759.48578</v>
      </c>
      <c r="G191" s="29">
        <v>2457.88379</v>
      </c>
      <c r="H191" s="36">
        <f>346.993-45.39101</f>
        <v>301.60199</v>
      </c>
      <c r="I191" s="29">
        <v>0</v>
      </c>
      <c r="J191" s="29">
        <v>0</v>
      </c>
    </row>
    <row r="192" spans="1:10" ht="23.25" customHeight="1">
      <c r="A192" s="18"/>
      <c r="B192" s="11"/>
      <c r="C192" s="11"/>
      <c r="D192" s="11"/>
      <c r="E192" s="22" t="s">
        <v>19</v>
      </c>
      <c r="F192" s="29"/>
      <c r="G192" s="24"/>
      <c r="H192" s="25"/>
      <c r="I192" s="25"/>
      <c r="J192" s="26"/>
    </row>
    <row r="193" spans="1:10" ht="33.75" customHeight="1">
      <c r="A193" s="18"/>
      <c r="B193" s="11"/>
      <c r="C193" s="11"/>
      <c r="D193" s="11"/>
      <c r="E193" s="27" t="s">
        <v>20</v>
      </c>
      <c r="F193" s="29"/>
      <c r="G193" s="24"/>
      <c r="H193" s="25"/>
      <c r="I193" s="25"/>
      <c r="J193" s="26"/>
    </row>
    <row r="194" spans="1:10" ht="23.25" customHeight="1">
      <c r="A194" s="50"/>
      <c r="B194" s="51" t="s">
        <v>92</v>
      </c>
      <c r="C194" s="18"/>
      <c r="D194" s="18"/>
      <c r="E194" s="52" t="s">
        <v>16</v>
      </c>
      <c r="F194" s="37">
        <f>F195+F196+F197+F198</f>
        <v>1594191.23472</v>
      </c>
      <c r="G194" s="37">
        <f>G195+G196+G197+G198</f>
        <v>426799.18607999996</v>
      </c>
      <c r="H194" s="37">
        <f>H195+H196+H197+H198</f>
        <v>463811.33363999997</v>
      </c>
      <c r="I194" s="37">
        <f>I195+I196+I197+I198</f>
        <v>350397.686</v>
      </c>
      <c r="J194" s="37">
        <f>J195+J196+J197+J198</f>
        <v>353183.02900000004</v>
      </c>
    </row>
    <row r="195" spans="1:10" ht="23.25" customHeight="1">
      <c r="A195" s="50"/>
      <c r="B195" s="18"/>
      <c r="C195" s="18"/>
      <c r="D195" s="18"/>
      <c r="E195" s="22" t="s">
        <v>17</v>
      </c>
      <c r="F195" s="37">
        <f>F165+F175+F180+F190</f>
        <v>121170.00357999999</v>
      </c>
      <c r="G195" s="37">
        <f aca="true" t="shared" si="4" ref="G195:G196">G125</f>
        <v>51392.92243</v>
      </c>
      <c r="H195" s="37">
        <f aca="true" t="shared" si="5" ref="H195:H196">H125</f>
        <v>48796.01915</v>
      </c>
      <c r="I195" s="37">
        <f aca="true" t="shared" si="6" ref="I195:I196">I125</f>
        <v>10284.836</v>
      </c>
      <c r="J195" s="37">
        <f aca="true" t="shared" si="7" ref="J195:J196">J125</f>
        <v>10696.226</v>
      </c>
    </row>
    <row r="196" spans="1:10" ht="23.25" customHeight="1">
      <c r="A196" s="50"/>
      <c r="B196" s="18"/>
      <c r="C196" s="18"/>
      <c r="D196" s="18"/>
      <c r="E196" s="22" t="s">
        <v>18</v>
      </c>
      <c r="F196" s="37">
        <f>F146+F151+F156+F161+F171+F186+F191+F136+F141</f>
        <v>1448634.08182</v>
      </c>
      <c r="G196" s="37">
        <f t="shared" si="4"/>
        <v>369258.00551</v>
      </c>
      <c r="H196" s="37">
        <f t="shared" si="5"/>
        <v>407748.19130999997</v>
      </c>
      <c r="I196" s="37">
        <f t="shared" si="6"/>
        <v>334489.491</v>
      </c>
      <c r="J196" s="37">
        <f t="shared" si="7"/>
        <v>337138.39400000003</v>
      </c>
    </row>
    <row r="197" spans="1:10" ht="23.25" customHeight="1">
      <c r="A197" s="50"/>
      <c r="B197" s="18"/>
      <c r="C197" s="18"/>
      <c r="D197" s="18"/>
      <c r="E197" s="22" t="s">
        <v>19</v>
      </c>
      <c r="F197" s="37">
        <f>F22+F27+F32+F37+F42+F47+F62+F67+F72+F77+F82+F87+F92+F97+F112+F122+F142+F102</f>
        <v>24387.149319999997</v>
      </c>
      <c r="G197" s="37">
        <f>G14+G109+G114+G142</f>
        <v>6148.25814</v>
      </c>
      <c r="H197" s="37">
        <f>H14+H109+H114+H127</f>
        <v>7267.123180000001</v>
      </c>
      <c r="I197" s="37">
        <f>I14+I109+I114</f>
        <v>5623.3589999999995</v>
      </c>
      <c r="J197" s="37">
        <f>J14+J109+J114</f>
        <v>5348.409</v>
      </c>
    </row>
    <row r="198" spans="1:10" ht="23.25" customHeight="1">
      <c r="A198" s="50"/>
      <c r="B198" s="18"/>
      <c r="C198" s="18"/>
      <c r="D198" s="18"/>
      <c r="E198" s="27" t="s">
        <v>20</v>
      </c>
      <c r="F198" s="53"/>
      <c r="G198" s="24"/>
      <c r="H198" s="25"/>
      <c r="I198" s="25"/>
      <c r="J198" s="26"/>
    </row>
    <row r="199" ht="6" customHeight="1"/>
  </sheetData>
  <sheetProtection selectLockedCells="1" selectUnlockedCells="1"/>
  <mergeCells count="157">
    <mergeCell ref="G1:I6"/>
    <mergeCell ref="A8:J8"/>
    <mergeCell ref="A10:A12"/>
    <mergeCell ref="B10:B12"/>
    <mergeCell ref="C10:C12"/>
    <mergeCell ref="D10:D12"/>
    <mergeCell ref="E10:E12"/>
    <mergeCell ref="F10:F12"/>
    <mergeCell ref="G10:J10"/>
    <mergeCell ref="G11:G12"/>
    <mergeCell ref="H11:H12"/>
    <mergeCell ref="I11:I12"/>
    <mergeCell ref="J11:J12"/>
    <mergeCell ref="A14:A18"/>
    <mergeCell ref="B14:B18"/>
    <mergeCell ref="C14:C18"/>
    <mergeCell ref="D14:D18"/>
    <mergeCell ref="A19:A23"/>
    <mergeCell ref="B19:B23"/>
    <mergeCell ref="C19:C23"/>
    <mergeCell ref="D19:D23"/>
    <mergeCell ref="A24:A28"/>
    <mergeCell ref="B24:B28"/>
    <mergeCell ref="C24:C28"/>
    <mergeCell ref="D24:D28"/>
    <mergeCell ref="A29:A33"/>
    <mergeCell ref="B29:B33"/>
    <mergeCell ref="C29:C33"/>
    <mergeCell ref="D29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3"/>
    <mergeCell ref="B79:B83"/>
    <mergeCell ref="C79:C83"/>
    <mergeCell ref="D79:D83"/>
    <mergeCell ref="A84:A88"/>
    <mergeCell ref="B84:B88"/>
    <mergeCell ref="C84:C88"/>
    <mergeCell ref="D84:D88"/>
    <mergeCell ref="A89:A93"/>
    <mergeCell ref="B89:B93"/>
    <mergeCell ref="C89:C93"/>
    <mergeCell ref="D89:D93"/>
    <mergeCell ref="A94:A98"/>
    <mergeCell ref="B94:B98"/>
    <mergeCell ref="C94:C98"/>
    <mergeCell ref="D94:D98"/>
    <mergeCell ref="A99:A103"/>
    <mergeCell ref="B99:B103"/>
    <mergeCell ref="C99:C103"/>
    <mergeCell ref="D99:D103"/>
    <mergeCell ref="A104:A108"/>
    <mergeCell ref="B104:B108"/>
    <mergeCell ref="C104:C108"/>
    <mergeCell ref="D104:D108"/>
    <mergeCell ref="A109:A113"/>
    <mergeCell ref="B109:B113"/>
    <mergeCell ref="C109:C113"/>
    <mergeCell ref="D109:D113"/>
    <mergeCell ref="A114:A118"/>
    <mergeCell ref="B114:B118"/>
    <mergeCell ref="C114:C118"/>
    <mergeCell ref="D114:D118"/>
    <mergeCell ref="A119:A123"/>
    <mergeCell ref="B119:B123"/>
    <mergeCell ref="C119:C123"/>
    <mergeCell ref="D119:D123"/>
    <mergeCell ref="A124:A128"/>
    <mergeCell ref="B124:B128"/>
    <mergeCell ref="C124:C128"/>
    <mergeCell ref="D124:D128"/>
    <mergeCell ref="A129:A133"/>
    <mergeCell ref="B129:B133"/>
    <mergeCell ref="C129:C133"/>
    <mergeCell ref="D129:D133"/>
    <mergeCell ref="A134:A138"/>
    <mergeCell ref="B134:B138"/>
    <mergeCell ref="C134:C138"/>
    <mergeCell ref="D134:D138"/>
    <mergeCell ref="A139:A143"/>
    <mergeCell ref="B139:B143"/>
    <mergeCell ref="C139:C143"/>
    <mergeCell ref="D139:D143"/>
    <mergeCell ref="A144:A148"/>
    <mergeCell ref="B144:B148"/>
    <mergeCell ref="C144:C148"/>
    <mergeCell ref="D144:D148"/>
    <mergeCell ref="A149:A153"/>
    <mergeCell ref="B149:B153"/>
    <mergeCell ref="C149:C153"/>
    <mergeCell ref="D149:D153"/>
    <mergeCell ref="A154:A158"/>
    <mergeCell ref="B154:B158"/>
    <mergeCell ref="C154:C158"/>
    <mergeCell ref="D154:D158"/>
    <mergeCell ref="A159:A163"/>
    <mergeCell ref="B159:B163"/>
    <mergeCell ref="C159:C163"/>
    <mergeCell ref="D159:D163"/>
    <mergeCell ref="A164:A168"/>
    <mergeCell ref="B164:B168"/>
    <mergeCell ref="C164:C168"/>
    <mergeCell ref="D164:D168"/>
    <mergeCell ref="A169:A173"/>
    <mergeCell ref="B169:B173"/>
    <mergeCell ref="C169:C173"/>
    <mergeCell ref="D169:D173"/>
    <mergeCell ref="A174:A178"/>
    <mergeCell ref="B174:B178"/>
    <mergeCell ref="C174:C178"/>
    <mergeCell ref="D174:D178"/>
    <mergeCell ref="A179:A183"/>
    <mergeCell ref="B179:B183"/>
    <mergeCell ref="C179:C183"/>
    <mergeCell ref="D179:D183"/>
    <mergeCell ref="A184:A188"/>
    <mergeCell ref="B184:B188"/>
    <mergeCell ref="C184:C188"/>
    <mergeCell ref="D184:D188"/>
    <mergeCell ref="A189:A193"/>
    <mergeCell ref="B189:B193"/>
    <mergeCell ref="C189:C193"/>
    <mergeCell ref="D189:D193"/>
  </mergeCells>
  <printOptions horizontalCentered="1"/>
  <pageMargins left="0.5118055555555556" right="0.5118055555555556" top="0.5902777777777778" bottom="0.39375" header="0.5118110236220472" footer="0.5118110236220472"/>
  <pageSetup fitToHeight="7" fitToWidth="1" horizontalDpi="300" verticalDpi="300" orientation="landscape" paperSize="9"/>
  <rowBreaks count="5" manualBreakCount="5">
    <brk id="33" max="255" man="1"/>
    <brk id="68" max="255" man="1"/>
    <brk id="123" max="255" man="1"/>
    <brk id="173" max="255" man="1"/>
    <brk id="1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/>
  <cp:lastPrinted>2022-11-22T07:33:04Z</cp:lastPrinted>
  <dcterms:created xsi:type="dcterms:W3CDTF">2017-08-22T08:53:23Z</dcterms:created>
  <dcterms:modified xsi:type="dcterms:W3CDTF">2022-12-14T12:14:17Z</dcterms:modified>
  <cp:category/>
  <cp:version/>
  <cp:contentType/>
  <cp:contentStatus/>
  <cp:revision>420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